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l\Dropbox\ALPHA\KUNDEN\weiers\Trainingsunterlagen 2025\T3 Vertriebspläne für Echtkunden\"/>
    </mc:Choice>
  </mc:AlternateContent>
  <xr:revisionPtr revIDLastSave="0" documentId="13_ncr:1_{562A4A63-56A6-4582-B0B8-3823F9DBBBF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K leer" sheetId="8" r:id="rId1"/>
    <sheet name="FK gefüllt" sheetId="5" r:id="rId2"/>
    <sheet name="Privatdossier leer" sheetId="7" r:id="rId3"/>
    <sheet name="Privatdossier gefüllt" sheetId="2" r:id="rId4"/>
  </sheets>
  <definedNames>
    <definedName name="_xlnm.Print_Area" localSheetId="1">'FK gefüllt'!$A$2:$K$51</definedName>
    <definedName name="_xlnm.Print_Area" localSheetId="0">'FK leer'!$A$2:$K$51</definedName>
    <definedName name="_xlnm.Print_Area" localSheetId="3">'Privatdossier gefüllt'!$A$1:$K$25</definedName>
    <definedName name="_xlnm.Print_Area" localSheetId="2">'Privatdossier leer'!$A$1:$K$25</definedName>
    <definedName name="_xlnm.Print_Titles" localSheetId="1">'FK gefüllt'!$1:$1</definedName>
    <definedName name="_xlnm.Print_Titles" localSheetId="0">'FK leer'!$1:$1</definedName>
    <definedName name="_xlnm.Print_Titles" localSheetId="3">'Privatdossier gefüllt'!$1:$1</definedName>
    <definedName name="_xlnm.Print_Titles" localSheetId="2">'Privatdossier leer'!$1:$1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8" l="1"/>
  <c r="N38" i="8" s="1"/>
  <c r="E37" i="8"/>
  <c r="M37" i="8" s="1"/>
  <c r="M36" i="8"/>
  <c r="E36" i="8"/>
  <c r="E35" i="8"/>
  <c r="M35" i="8" s="1"/>
  <c r="E32" i="8"/>
  <c r="M32" i="8" s="1"/>
  <c r="E31" i="8"/>
  <c r="M31" i="8" s="1"/>
  <c r="E30" i="8"/>
  <c r="M30" i="8" s="1"/>
  <c r="E29" i="8"/>
  <c r="M29" i="8" s="1"/>
  <c r="E28" i="8"/>
  <c r="E27" i="8"/>
  <c r="M27" i="8" s="1"/>
  <c r="E26" i="8"/>
  <c r="M26" i="8" s="1"/>
  <c r="E25" i="8"/>
  <c r="M25" i="8" s="1"/>
  <c r="E24" i="8"/>
  <c r="M24" i="8" s="1"/>
  <c r="E23" i="8"/>
  <c r="E22" i="8"/>
  <c r="E21" i="8"/>
  <c r="M21" i="8" s="1"/>
  <c r="E20" i="8"/>
  <c r="M20" i="8" s="1"/>
  <c r="E19" i="8"/>
  <c r="M19" i="8" s="1"/>
  <c r="E18" i="8"/>
  <c r="M18" i="8" s="1"/>
  <c r="E15" i="8"/>
  <c r="E14" i="8"/>
  <c r="M14" i="8" s="1"/>
  <c r="E13" i="8"/>
  <c r="M13" i="8" s="1"/>
  <c r="E12" i="8"/>
  <c r="M12" i="8" s="1"/>
  <c r="E11" i="8"/>
  <c r="M11" i="8" s="1"/>
  <c r="M10" i="8"/>
  <c r="E10" i="8"/>
  <c r="E9" i="8"/>
  <c r="M9" i="8" s="1"/>
  <c r="E8" i="8"/>
  <c r="M8" i="8" s="1"/>
  <c r="E7" i="8"/>
  <c r="M7" i="8" s="1"/>
  <c r="N6" i="8"/>
  <c r="E6" i="8"/>
  <c r="M6" i="8" s="1"/>
  <c r="E5" i="8"/>
  <c r="M5" i="8" s="1"/>
  <c r="E4" i="8"/>
  <c r="M4" i="8" s="1"/>
  <c r="E19" i="5"/>
  <c r="E23" i="5"/>
  <c r="E12" i="5"/>
  <c r="E11" i="5"/>
  <c r="E10" i="5"/>
  <c r="E24" i="7"/>
  <c r="E23" i="7"/>
  <c r="E22" i="7"/>
  <c r="E21" i="7"/>
  <c r="E20" i="7"/>
  <c r="E17" i="7"/>
  <c r="E16" i="7"/>
  <c r="E15" i="7"/>
  <c r="E14" i="7"/>
  <c r="E13" i="7"/>
  <c r="V10" i="7"/>
  <c r="G10" i="7"/>
  <c r="H10" i="7" s="1"/>
  <c r="V9" i="7"/>
  <c r="G9" i="7"/>
  <c r="H9" i="7" s="1"/>
  <c r="V8" i="7"/>
  <c r="G8" i="7"/>
  <c r="H8" i="7" s="1"/>
  <c r="V7" i="7"/>
  <c r="G7" i="7"/>
  <c r="H7" i="7" s="1"/>
  <c r="V6" i="7"/>
  <c r="V5" i="7" s="1"/>
  <c r="G6" i="7"/>
  <c r="H6" i="7" s="1"/>
  <c r="G5" i="7"/>
  <c r="H5" i="7" s="1"/>
  <c r="G4" i="7"/>
  <c r="H4" i="7" s="1"/>
  <c r="E22" i="2"/>
  <c r="E20" i="2"/>
  <c r="M14" i="5"/>
  <c r="M38" i="8" l="1"/>
  <c r="N20" i="8"/>
  <c r="M46" i="8"/>
  <c r="E46" i="8" s="1"/>
  <c r="F53" i="8" s="1"/>
  <c r="M42" i="8"/>
  <c r="E42" i="8" s="1"/>
  <c r="F49" i="8" s="1"/>
  <c r="M48" i="8"/>
  <c r="M43" i="8"/>
  <c r="E43" i="8" s="1"/>
  <c r="F50" i="8" s="1"/>
  <c r="M45" i="8"/>
  <c r="E45" i="8" s="1"/>
  <c r="F52" i="8" s="1"/>
  <c r="M44" i="8"/>
  <c r="E44" i="8" s="1"/>
  <c r="F51" i="8" s="1"/>
  <c r="M47" i="8"/>
  <c r="E47" i="8" s="1"/>
  <c r="F54" i="8" s="1"/>
  <c r="E38" i="5"/>
  <c r="E37" i="5"/>
  <c r="M37" i="5" s="1"/>
  <c r="E36" i="5"/>
  <c r="M36" i="5" s="1"/>
  <c r="E35" i="5"/>
  <c r="M35" i="5" s="1"/>
  <c r="E32" i="5"/>
  <c r="M32" i="5" s="1"/>
  <c r="E31" i="5"/>
  <c r="M31" i="5" s="1"/>
  <c r="E30" i="5"/>
  <c r="M30" i="5" s="1"/>
  <c r="E29" i="5"/>
  <c r="M29" i="5" s="1"/>
  <c r="E28" i="5"/>
  <c r="E27" i="5"/>
  <c r="M27" i="5" s="1"/>
  <c r="E26" i="5"/>
  <c r="M26" i="5" s="1"/>
  <c r="E25" i="5"/>
  <c r="M25" i="5" s="1"/>
  <c r="E24" i="5"/>
  <c r="M24" i="5" s="1"/>
  <c r="E22" i="5"/>
  <c r="E21" i="5"/>
  <c r="M21" i="5" s="1"/>
  <c r="E20" i="5"/>
  <c r="M20" i="5" s="1"/>
  <c r="M19" i="5"/>
  <c r="E18" i="5"/>
  <c r="M18" i="5" s="1"/>
  <c r="E15" i="5"/>
  <c r="E14" i="5"/>
  <c r="E13" i="5"/>
  <c r="M13" i="5" s="1"/>
  <c r="M12" i="5"/>
  <c r="M11" i="5"/>
  <c r="M10" i="5"/>
  <c r="E9" i="5"/>
  <c r="M9" i="5" s="1"/>
  <c r="E8" i="5"/>
  <c r="M8" i="5" s="1"/>
  <c r="E7" i="5"/>
  <c r="M7" i="5" s="1"/>
  <c r="E6" i="5"/>
  <c r="N6" i="5" s="1"/>
  <c r="E5" i="5"/>
  <c r="M5" i="5" s="1"/>
  <c r="E4" i="5"/>
  <c r="M4" i="5" s="1"/>
  <c r="M38" i="5" l="1"/>
  <c r="N38" i="5"/>
  <c r="M6" i="5"/>
  <c r="N20" i="5"/>
  <c r="M47" i="5" s="1"/>
  <c r="E47" i="5" s="1"/>
  <c r="F54" i="5" s="1"/>
  <c r="M48" i="5"/>
  <c r="M43" i="5"/>
  <c r="E43" i="5" s="1"/>
  <c r="F50" i="5" s="1"/>
  <c r="M44" i="5" l="1"/>
  <c r="E44" i="5" s="1"/>
  <c r="F51" i="5" s="1"/>
  <c r="M45" i="5"/>
  <c r="E45" i="5" s="1"/>
  <c r="F52" i="5" s="1"/>
  <c r="M46" i="5"/>
  <c r="E46" i="5" s="1"/>
  <c r="F53" i="5" s="1"/>
  <c r="M42" i="5"/>
  <c r="E42" i="5" s="1"/>
  <c r="F49" i="5" s="1"/>
  <c r="E13" i="2"/>
  <c r="E24" i="2"/>
  <c r="E23" i="2"/>
  <c r="E21" i="2"/>
  <c r="E17" i="2"/>
  <c r="E16" i="2"/>
  <c r="E15" i="2"/>
  <c r="E14" i="2"/>
  <c r="V10" i="2"/>
  <c r="G10" i="2"/>
  <c r="H10" i="2" s="1"/>
  <c r="V9" i="2"/>
  <c r="G9" i="2"/>
  <c r="H9" i="2" s="1"/>
  <c r="V8" i="2"/>
  <c r="G8" i="2"/>
  <c r="H8" i="2" s="1"/>
  <c r="V7" i="2"/>
  <c r="G7" i="2"/>
  <c r="H7" i="2" s="1"/>
  <c r="V6" i="2"/>
  <c r="G6" i="2"/>
  <c r="H6" i="2" s="1"/>
  <c r="G5" i="2"/>
  <c r="H5" i="2" s="1"/>
  <c r="G4" i="2"/>
  <c r="H4" i="2" s="1"/>
  <c r="V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Töller Training / H&amp;T Software</author>
  </authors>
  <commentList>
    <comment ref="D13" authorId="0" shapeId="0" xr:uid="{B9026D3B-7327-44D7-89E6-FE3360046033}">
      <text>
        <r>
          <rPr>
            <i/>
            <sz val="11"/>
            <color indexed="12"/>
            <rFont val="Tahoma"/>
            <family val="2"/>
          </rPr>
          <t>Steuerbescheid</t>
        </r>
      </text>
    </comment>
    <comment ref="D14" authorId="0" shapeId="0" xr:uid="{9FD6F1E8-E8B9-4D26-B455-975EA9D006B4}">
      <text>
        <r>
          <rPr>
            <i/>
            <sz val="11"/>
            <color indexed="12"/>
            <rFont val="Tahoma"/>
            <family val="2"/>
          </rPr>
          <t>Steuererklärung und Steuerbescheid</t>
        </r>
      </text>
    </comment>
    <comment ref="D15" authorId="0" shapeId="0" xr:uid="{ACB52BE5-1C90-46FD-970B-03AF89CD6BBD}">
      <text>
        <r>
          <rPr>
            <i/>
            <sz val="11"/>
            <color indexed="12"/>
            <rFont val="Tahoma"/>
            <family val="2"/>
          </rPr>
          <t>Steuererklärung und Steuerbescheid</t>
        </r>
      </text>
    </comment>
    <comment ref="D16" authorId="0" shapeId="0" xr:uid="{05DB2B0B-8FC6-4F42-AE0D-0F66CDA49105}">
      <text>
        <r>
          <rPr>
            <i/>
            <sz val="11"/>
            <color indexed="12"/>
            <rFont val="Tahoma"/>
            <family val="2"/>
          </rPr>
          <t>Steuererklärung und Steuerbescheid</t>
        </r>
      </text>
    </comment>
    <comment ref="D17" authorId="0" shapeId="0" xr:uid="{71E1659E-074C-4749-96F8-5D35403A48EF}">
      <text>
        <r>
          <rPr>
            <i/>
            <sz val="11"/>
            <color indexed="12"/>
            <rFont val="Tahoma"/>
            <family val="2"/>
          </rPr>
          <t>Steuererklärung und Steuerbescheid</t>
        </r>
      </text>
    </comment>
    <comment ref="D20" authorId="0" shapeId="0" xr:uid="{CCC79DF4-ED2C-4525-9403-1543D19347F0}">
      <text>
        <r>
          <rPr>
            <i/>
            <sz val="11"/>
            <color indexed="12"/>
            <rFont val="Tahoma"/>
            <family val="2"/>
          </rPr>
          <t>Vermögensaufstellung privat</t>
        </r>
      </text>
    </comment>
    <comment ref="D22" authorId="0" shapeId="0" xr:uid="{D96CBF90-D318-4DFC-826E-55CCB3F5A38B}">
      <text>
        <r>
          <rPr>
            <i/>
            <sz val="11"/>
            <color indexed="12"/>
            <rFont val="Tahoma"/>
            <family val="2"/>
          </rPr>
          <t>Vermögensaufstellung privat</t>
        </r>
      </text>
    </comment>
    <comment ref="D23" authorId="0" shapeId="0" xr:uid="{F20AF22E-9667-45CE-AA76-B6CA6DEB77F3}">
      <text>
        <r>
          <rPr>
            <i/>
            <sz val="11"/>
            <color indexed="12"/>
            <rFont val="Tahoma"/>
            <family val="2"/>
          </rPr>
          <t>Vermögensaufstellung privat</t>
        </r>
      </text>
    </comment>
    <comment ref="D24" authorId="0" shapeId="0" xr:uid="{D03914A6-D7FD-47EB-8516-98BB57439BB0}">
      <text>
        <r>
          <rPr>
            <i/>
            <sz val="11"/>
            <color indexed="12"/>
            <rFont val="Tahoma"/>
            <family val="2"/>
          </rPr>
          <t>Vermögensaufstellung privat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Töller Training / H&amp;T Software</author>
  </authors>
  <commentList>
    <comment ref="D13" authorId="0" shapeId="0" xr:uid="{8714A998-4E60-432D-BD84-139CDF55C562}">
      <text>
        <r>
          <rPr>
            <i/>
            <sz val="11"/>
            <color indexed="12"/>
            <rFont val="Tahoma"/>
            <family val="2"/>
          </rPr>
          <t>Steuerbescheid</t>
        </r>
      </text>
    </comment>
    <comment ref="D14" authorId="0" shapeId="0" xr:uid="{9C53DBB9-272E-4003-A617-808D77120608}">
      <text>
        <r>
          <rPr>
            <i/>
            <sz val="11"/>
            <color indexed="12"/>
            <rFont val="Tahoma"/>
            <family val="2"/>
          </rPr>
          <t>Steuererklärung und Steuerbescheid</t>
        </r>
      </text>
    </comment>
    <comment ref="D15" authorId="0" shapeId="0" xr:uid="{E965D105-C668-4EF2-AB73-C4C3D9C74B10}">
      <text>
        <r>
          <rPr>
            <i/>
            <sz val="11"/>
            <color indexed="12"/>
            <rFont val="Tahoma"/>
            <family val="2"/>
          </rPr>
          <t>Steuererklärung und Steuerbescheid</t>
        </r>
      </text>
    </comment>
    <comment ref="D16" authorId="0" shapeId="0" xr:uid="{4F2F0CEE-DEFA-43BF-A3A4-EA269CE3CA44}">
      <text>
        <r>
          <rPr>
            <i/>
            <sz val="11"/>
            <color indexed="12"/>
            <rFont val="Tahoma"/>
            <family val="2"/>
          </rPr>
          <t>Steuererklärung und Steuerbescheid</t>
        </r>
      </text>
    </comment>
    <comment ref="D17" authorId="0" shapeId="0" xr:uid="{88265BD4-2759-4DE2-B731-747E225C1B66}">
      <text>
        <r>
          <rPr>
            <i/>
            <sz val="11"/>
            <color indexed="12"/>
            <rFont val="Tahoma"/>
            <family val="2"/>
          </rPr>
          <t>Steuererklärung und Steuerbescheid</t>
        </r>
      </text>
    </comment>
    <comment ref="D20" authorId="0" shapeId="0" xr:uid="{CA92C97B-A068-4F74-B829-C9C1C9A47122}">
      <text>
        <r>
          <rPr>
            <i/>
            <sz val="11"/>
            <color indexed="12"/>
            <rFont val="Tahoma"/>
            <family val="2"/>
          </rPr>
          <t>Vermögensaufstellung privat</t>
        </r>
      </text>
    </comment>
    <comment ref="D22" authorId="0" shapeId="0" xr:uid="{19313D2D-9374-49C1-A4EA-906FE9387527}">
      <text>
        <r>
          <rPr>
            <i/>
            <sz val="11"/>
            <color indexed="12"/>
            <rFont val="Tahoma"/>
            <family val="2"/>
          </rPr>
          <t>Vermögensaufstellung privat</t>
        </r>
      </text>
    </comment>
    <comment ref="D23" authorId="0" shapeId="0" xr:uid="{37D6D2AD-516F-4B74-B4A5-F0155508DBA9}">
      <text>
        <r>
          <rPr>
            <i/>
            <sz val="11"/>
            <color indexed="12"/>
            <rFont val="Tahoma"/>
            <family val="2"/>
          </rPr>
          <t>Vermögensaufstellung privat</t>
        </r>
      </text>
    </comment>
    <comment ref="D24" authorId="0" shapeId="0" xr:uid="{AD7D3660-1B7E-4E6A-B0B8-915480C3A6A2}">
      <text>
        <r>
          <rPr>
            <i/>
            <sz val="11"/>
            <color indexed="12"/>
            <rFont val="Tahoma"/>
            <family val="2"/>
          </rPr>
          <t>Vermögensaufstellung privat</t>
        </r>
      </text>
    </comment>
  </commentList>
</comments>
</file>

<file path=xl/sharedStrings.xml><?xml version="1.0" encoding="utf-8"?>
<sst xmlns="http://schemas.openxmlformats.org/spreadsheetml/2006/main" count="205" uniqueCount="83">
  <si>
    <t>Forderungsausfälle</t>
  </si>
  <si>
    <t>Kreditorenziel in Tagen</t>
  </si>
  <si>
    <t>erledigt (x)</t>
  </si>
  <si>
    <t>Bargeldverkehr?</t>
  </si>
  <si>
    <t>Manuelle Zahlungsvorgänge?</t>
  </si>
  <si>
    <t>Das Firmenkonto</t>
  </si>
  <si>
    <t>erheblich</t>
  </si>
  <si>
    <t>unerheblich</t>
  </si>
  <si>
    <t>Jährliche Exporte</t>
  </si>
  <si>
    <t>Jährliche Importe</t>
  </si>
  <si>
    <t>Im-/Exporte in Währung</t>
  </si>
  <si>
    <t>Ansatz</t>
  </si>
  <si>
    <t>Rating</t>
  </si>
  <si>
    <t>b2b</t>
  </si>
  <si>
    <t>b2c</t>
  </si>
  <si>
    <t>Firmendossier</t>
  </si>
  <si>
    <t>Vertrieb leasingfähiger Wirtschaftsgüter?</t>
  </si>
  <si>
    <t>ja</t>
  </si>
  <si>
    <t>nein</t>
  </si>
  <si>
    <t>homogen / zukunftsfähig</t>
  </si>
  <si>
    <t>nicht zukunftsfähig</t>
  </si>
  <si>
    <t>Klumpenrisiken im Forderungsbestand</t>
  </si>
  <si>
    <t>Quelle: FKB-Kenntnis des Unternehmens</t>
  </si>
  <si>
    <t>Quelle: Jahresabschluss (Analyst)</t>
  </si>
  <si>
    <t>Anzahl Fahrzeuge ca.</t>
  </si>
  <si>
    <t>Anzahl Mitarbeiter ca.</t>
  </si>
  <si>
    <t>Anzahl Außendienst ca.</t>
  </si>
  <si>
    <t>Firmenliquidität inkl. Wertpapiere</t>
  </si>
  <si>
    <t>Maklervertrag bei Dritten?</t>
  </si>
  <si>
    <t>Werte in T€</t>
  </si>
  <si>
    <t>normal</t>
  </si>
  <si>
    <t>außerordentlich hoch</t>
  </si>
  <si>
    <t>Währungsgewinne oder -verluste</t>
  </si>
  <si>
    <t>Die Familie</t>
  </si>
  <si>
    <t>Name</t>
  </si>
  <si>
    <t>Geburtstag</t>
  </si>
  <si>
    <t>Alter rd.</t>
  </si>
  <si>
    <t xml:space="preserve">Ansatz </t>
  </si>
  <si>
    <t>Inhaber</t>
  </si>
  <si>
    <t>Ehegatte</t>
  </si>
  <si>
    <t>Kind</t>
  </si>
  <si>
    <t>Das Einkommen</t>
  </si>
  <si>
    <t>T€</t>
  </si>
  <si>
    <t>Das Vermögen</t>
  </si>
  <si>
    <t>Wert T€</t>
  </si>
  <si>
    <t>LV-RKW</t>
  </si>
  <si>
    <t>Vermietete Immobilien ohne das eigene Gewerbeobjekt</t>
  </si>
  <si>
    <t>Eigenheim ("e")/ Miete("m")</t>
  </si>
  <si>
    <t>Private Kredite</t>
  </si>
  <si>
    <t>Privatdossier</t>
  </si>
  <si>
    <t>Löhne und Gehälter (ohne GF-Gehalt) T€</t>
  </si>
  <si>
    <t>Aktivisch abgesetzte Anzahlungen T€</t>
  </si>
  <si>
    <t>Pensionsrückstellungen T€</t>
  </si>
  <si>
    <t>Erhaltene Anzahlungen (Passiva) T€</t>
  </si>
  <si>
    <t>Aufwendungen für Altersvorsorge T€</t>
  </si>
  <si>
    <t>Leasingaufwand T€</t>
  </si>
  <si>
    <t>Versicherungsaufwand T€</t>
  </si>
  <si>
    <t>Bankkredite gesamt T€</t>
  </si>
  <si>
    <t>…davon bei Dritten T€</t>
  </si>
  <si>
    <t>Freie Verschuldungskapazität (cash flow) T€</t>
  </si>
  <si>
    <t>Freie Verschuldungskapazität (beNUV) T€</t>
  </si>
  <si>
    <t>On- und Offline</t>
  </si>
  <si>
    <t>Eva Maria</t>
  </si>
  <si>
    <t>Ralf-Ingo</t>
  </si>
  <si>
    <t>Elisabeth</t>
  </si>
  <si>
    <t>zu versteuerndes Einkommen T€</t>
  </si>
  <si>
    <t>Einkünfte N T€</t>
  </si>
  <si>
    <t>davon GF-Gehalt T€</t>
  </si>
  <si>
    <t>davon Ehegatten-Gehalt T€</t>
  </si>
  <si>
    <t>Beitrag Basisrente (eingeschränkt abzugsf. Sondersausg.) T€</t>
  </si>
  <si>
    <t>Liquide Anlagen bei Dritten T€</t>
  </si>
  <si>
    <t>e</t>
  </si>
  <si>
    <t>Gesellschafterkreis stabil / harmonisch / zweckmäßig?</t>
  </si>
  <si>
    <t>Bedeutung IT für Betriebsprozess</t>
  </si>
  <si>
    <t>Max Muster GmbH</t>
  </si>
  <si>
    <t>Fritz Muster</t>
  </si>
  <si>
    <t>Sandra Muster</t>
  </si>
  <si>
    <t>Gesellschafterkreis / Nachfolge</t>
  </si>
  <si>
    <t>Mitarbeiter</t>
  </si>
  <si>
    <t>Internationales Geschäft</t>
  </si>
  <si>
    <t>Investitionen / Kapital</t>
  </si>
  <si>
    <t>Risikomanagement</t>
  </si>
  <si>
    <t>Liquidität und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</si>
</sst>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durchschn. Monatslohn / Gehalt je Mitarbeiter: € &quot;#,##0"/>
    <numFmt numFmtId="165" formatCode="#,##0&quot; T€&quot;"/>
    <numFmt numFmtId="166" formatCode="#,##0&quot; Personen&quot;"/>
    <numFmt numFmtId="167" formatCode="#,##0&quot; Fahrzeuge&quot;"/>
    <numFmt numFmtId="168" formatCode="#,##0&quot; Tage&quot;"/>
    <numFmt numFmtId="169" formatCode="0&quot; Treffer&quot;"/>
    <numFmt numFmtId="170" formatCode="0&quot; J&quot;"/>
  </numFmts>
  <fonts count="20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b/>
      <sz val="10"/>
      <color indexed="12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"/>
      <color indexed="12"/>
      <name val="Calibri"/>
      <family val="2"/>
    </font>
    <font>
      <sz val="8"/>
      <color indexed="12"/>
      <name val="Calibri"/>
      <family val="2"/>
    </font>
    <font>
      <sz val="10"/>
      <color theme="4" tint="-0.249977111117893"/>
      <name val="Calibri"/>
      <family val="2"/>
    </font>
    <font>
      <i/>
      <sz val="11"/>
      <color indexed="12"/>
      <name val="Tahoma"/>
      <family val="2"/>
    </font>
    <font>
      <sz val="12"/>
      <color theme="4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/>
      <top/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165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2" fillId="3" borderId="2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/>
    <xf numFmtId="165" fontId="2" fillId="2" borderId="0" xfId="0" applyNumberFormat="1" applyFont="1" applyFill="1"/>
    <xf numFmtId="165" fontId="5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6" fontId="2" fillId="3" borderId="2" xfId="0" applyNumberFormat="1" applyFont="1" applyFill="1" applyBorder="1" applyAlignment="1" applyProtection="1">
      <alignment horizontal="center"/>
      <protection locked="0"/>
    </xf>
    <xf numFmtId="167" fontId="2" fillId="3" borderId="2" xfId="0" applyNumberFormat="1" applyFont="1" applyFill="1" applyBorder="1" applyAlignment="1" applyProtection="1">
      <alignment horizontal="center"/>
      <protection locked="0"/>
    </xf>
    <xf numFmtId="3" fontId="2" fillId="3" borderId="2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/>
    <xf numFmtId="0" fontId="2" fillId="2" borderId="2" xfId="0" applyFont="1" applyFill="1" applyBorder="1"/>
    <xf numFmtId="168" fontId="2" fillId="3" borderId="2" xfId="0" applyNumberFormat="1" applyFont="1" applyFill="1" applyBorder="1" applyAlignment="1" applyProtection="1">
      <alignment horizontal="center"/>
      <protection locked="0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0" fillId="2" borderId="0" xfId="0" applyFont="1" applyFill="1"/>
    <xf numFmtId="0" fontId="10" fillId="2" borderId="6" xfId="0" applyFont="1" applyFill="1" applyBorder="1"/>
    <xf numFmtId="0" fontId="14" fillId="10" borderId="1" xfId="0" applyFont="1" applyFill="1" applyBorder="1" applyAlignment="1" applyProtection="1">
      <alignment horizontal="center"/>
      <protection locked="0"/>
    </xf>
    <xf numFmtId="3" fontId="13" fillId="3" borderId="2" xfId="0" applyNumberFormat="1" applyFont="1" applyFill="1" applyBorder="1" applyAlignment="1" applyProtection="1">
      <alignment horizontal="right"/>
      <protection locked="0"/>
    </xf>
    <xf numFmtId="0" fontId="11" fillId="10" borderId="0" xfId="0" applyFont="1" applyFill="1"/>
    <xf numFmtId="0" fontId="11" fillId="0" borderId="0" xfId="0" applyFont="1"/>
    <xf numFmtId="0" fontId="13" fillId="10" borderId="0" xfId="0" applyFont="1" applyFill="1"/>
    <xf numFmtId="0" fontId="14" fillId="10" borderId="0" xfId="0" applyFont="1" applyFill="1" applyAlignment="1">
      <alignment horizontal="center"/>
    </xf>
    <xf numFmtId="0" fontId="0" fillId="10" borderId="0" xfId="0" applyFill="1"/>
    <xf numFmtId="0" fontId="15" fillId="10" borderId="0" xfId="0" applyFont="1" applyFill="1" applyAlignment="1">
      <alignment horizontal="center"/>
    </xf>
    <xf numFmtId="0" fontId="16" fillId="10" borderId="0" xfId="0" applyFont="1" applyFill="1" applyAlignment="1">
      <alignment horizontal="center"/>
    </xf>
    <xf numFmtId="0" fontId="13" fillId="10" borderId="3" xfId="0" applyFont="1" applyFill="1" applyBorder="1"/>
    <xf numFmtId="170" fontId="13" fillId="10" borderId="2" xfId="0" applyNumberFormat="1" applyFont="1" applyFill="1" applyBorder="1" applyAlignment="1">
      <alignment horizontal="center"/>
    </xf>
    <xf numFmtId="1" fontId="13" fillId="10" borderId="2" xfId="0" applyNumberFormat="1" applyFont="1" applyFill="1" applyBorder="1"/>
    <xf numFmtId="0" fontId="13" fillId="10" borderId="0" xfId="0" applyFont="1" applyFill="1" applyAlignment="1">
      <alignment horizontal="left" indent="6"/>
    </xf>
    <xf numFmtId="0" fontId="12" fillId="10" borderId="0" xfId="0" applyFont="1" applyFill="1" applyAlignment="1">
      <alignment horizontal="right"/>
    </xf>
    <xf numFmtId="3" fontId="13" fillId="10" borderId="0" xfId="0" applyNumberFormat="1" applyFont="1" applyFill="1"/>
    <xf numFmtId="0" fontId="12" fillId="10" borderId="0" xfId="0" applyFont="1" applyFill="1"/>
    <xf numFmtId="3" fontId="12" fillId="10" borderId="0" xfId="0" applyNumberFormat="1" applyFont="1" applyFill="1" applyAlignment="1">
      <alignment horizontal="right"/>
    </xf>
    <xf numFmtId="0" fontId="2" fillId="10" borderId="0" xfId="0" applyFont="1" applyFill="1"/>
    <xf numFmtId="0" fontId="3" fillId="10" borderId="0" xfId="0" applyFont="1" applyFill="1" applyAlignment="1">
      <alignment horizontal="center"/>
    </xf>
    <xf numFmtId="0" fontId="2" fillId="0" borderId="0" xfId="0" applyFont="1"/>
    <xf numFmtId="0" fontId="1" fillId="1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169" fontId="2" fillId="2" borderId="0" xfId="0" applyNumberFormat="1" applyFont="1" applyFill="1"/>
    <xf numFmtId="0" fontId="2" fillId="2" borderId="0" xfId="0" applyFont="1" applyFill="1"/>
    <xf numFmtId="169" fontId="8" fillId="9" borderId="0" xfId="0" applyNumberFormat="1" applyFont="1" applyFill="1" applyAlignment="1">
      <alignment horizontal="left"/>
    </xf>
    <xf numFmtId="169" fontId="8" fillId="6" borderId="0" xfId="0" applyNumberFormat="1" applyFont="1" applyFill="1" applyAlignment="1">
      <alignment horizontal="left"/>
    </xf>
    <xf numFmtId="169" fontId="8" fillId="7" borderId="0" xfId="0" applyNumberFormat="1" applyFont="1" applyFill="1" applyAlignment="1">
      <alignment horizontal="left"/>
    </xf>
    <xf numFmtId="169" fontId="8" fillId="8" borderId="0" xfId="0" applyNumberFormat="1" applyFont="1" applyFill="1" applyAlignment="1">
      <alignment horizontal="left"/>
    </xf>
    <xf numFmtId="169" fontId="7" fillId="4" borderId="0" xfId="0" applyNumberFormat="1" applyFont="1" applyFill="1" applyAlignment="1">
      <alignment horizontal="left"/>
    </xf>
    <xf numFmtId="169" fontId="7" fillId="5" borderId="0" xfId="0" applyNumberFormat="1" applyFont="1" applyFill="1" applyAlignment="1">
      <alignment horizontal="left"/>
    </xf>
    <xf numFmtId="0" fontId="2" fillId="2" borderId="3" xfId="0" applyFont="1" applyFill="1" applyBorder="1"/>
    <xf numFmtId="0" fontId="2" fillId="2" borderId="2" xfId="0" applyFont="1" applyFill="1" applyBorder="1"/>
    <xf numFmtId="0" fontId="10" fillId="2" borderId="2" xfId="0" applyFont="1" applyFill="1" applyBorder="1"/>
    <xf numFmtId="0" fontId="10" fillId="2" borderId="4" xfId="0" applyFont="1" applyFill="1" applyBorder="1"/>
    <xf numFmtId="0" fontId="5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/>
    <xf numFmtId="164" fontId="10" fillId="2" borderId="4" xfId="0" applyNumberFormat="1" applyFont="1" applyFill="1" applyBorder="1" applyAlignment="1">
      <alignment horizontal="left"/>
    </xf>
    <xf numFmtId="164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/>
    <xf numFmtId="0" fontId="9" fillId="3" borderId="0" xfId="0" applyFont="1" applyFill="1" applyAlignment="1">
      <alignment vertical="center"/>
    </xf>
    <xf numFmtId="0" fontId="9" fillId="3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0" fontId="19" fillId="3" borderId="7" xfId="0" applyFont="1" applyFill="1" applyBorder="1" applyAlignment="1">
      <alignment vertical="center"/>
    </xf>
    <xf numFmtId="0" fontId="19" fillId="3" borderId="8" xfId="0" applyFont="1" applyFill="1" applyBorder="1" applyAlignment="1">
      <alignment vertical="center"/>
    </xf>
    <xf numFmtId="0" fontId="19" fillId="3" borderId="9" xfId="0" applyFont="1" applyFill="1" applyBorder="1" applyAlignment="1" applyProtection="1">
      <alignment vertical="center"/>
      <protection locked="0"/>
    </xf>
    <xf numFmtId="0" fontId="19" fillId="3" borderId="8" xfId="0" applyFont="1" applyFill="1" applyBorder="1" applyAlignment="1" applyProtection="1">
      <alignment vertical="center"/>
      <protection locked="0"/>
    </xf>
    <xf numFmtId="0" fontId="19" fillId="3" borderId="10" xfId="0" applyFont="1" applyFill="1" applyBorder="1" applyAlignment="1" applyProtection="1">
      <alignment vertical="center"/>
      <protection locked="0"/>
    </xf>
    <xf numFmtId="0" fontId="12" fillId="10" borderId="0" xfId="0" applyFont="1" applyFill="1"/>
    <xf numFmtId="0" fontId="13" fillId="10" borderId="0" xfId="0" applyFont="1" applyFill="1"/>
    <xf numFmtId="0" fontId="13" fillId="10" borderId="0" xfId="0" applyFont="1" applyFill="1" applyAlignment="1">
      <alignment horizontal="left"/>
    </xf>
    <xf numFmtId="0" fontId="15" fillId="10" borderId="0" xfId="0" applyFont="1" applyFill="1"/>
    <xf numFmtId="14" fontId="15" fillId="10" borderId="0" xfId="0" applyNumberFormat="1" applyFont="1" applyFill="1" applyAlignment="1">
      <alignment horizontal="center"/>
    </xf>
    <xf numFmtId="0" fontId="15" fillId="10" borderId="0" xfId="0" applyFont="1" applyFill="1" applyAlignment="1">
      <alignment horizontal="center"/>
    </xf>
    <xf numFmtId="0" fontId="15" fillId="10" borderId="0" xfId="0" applyFont="1" applyFill="1" applyAlignment="1">
      <alignment horizontal="left" indent="4"/>
    </xf>
    <xf numFmtId="0" fontId="13" fillId="3" borderId="2" xfId="0" applyFont="1" applyFill="1" applyBorder="1" applyProtection="1">
      <protection locked="0"/>
    </xf>
    <xf numFmtId="14" fontId="13" fillId="3" borderId="2" xfId="0" applyNumberFormat="1" applyFont="1" applyFill="1" applyBorder="1" applyAlignment="1" applyProtection="1">
      <alignment horizontal="center"/>
      <protection locked="0"/>
    </xf>
    <xf numFmtId="0" fontId="13" fillId="3" borderId="2" xfId="0" applyFont="1" applyFill="1" applyBorder="1" applyAlignment="1" applyProtection="1">
      <alignment horizontal="center"/>
      <protection locked="0"/>
    </xf>
    <xf numFmtId="0" fontId="17" fillId="10" borderId="2" xfId="0" applyFont="1" applyFill="1" applyBorder="1"/>
    <xf numFmtId="0" fontId="17" fillId="10" borderId="4" xfId="0" applyFont="1" applyFill="1" applyBorder="1"/>
    <xf numFmtId="0" fontId="13" fillId="10" borderId="3" xfId="0" applyFont="1" applyFill="1" applyBorder="1"/>
    <xf numFmtId="0" fontId="13" fillId="10" borderId="2" xfId="0" applyFont="1" applyFill="1" applyBorder="1"/>
    <xf numFmtId="0" fontId="17" fillId="10" borderId="2" xfId="0" applyFont="1" applyFill="1" applyBorder="1" applyAlignment="1">
      <alignment horizontal="left"/>
    </xf>
    <xf numFmtId="0" fontId="17" fillId="10" borderId="4" xfId="0" applyFont="1" applyFill="1" applyBorder="1" applyAlignment="1">
      <alignment horizontal="left"/>
    </xf>
    <xf numFmtId="0" fontId="2" fillId="10" borderId="0" xfId="0" applyFont="1" applyFill="1"/>
    <xf numFmtId="0" fontId="0" fillId="10" borderId="0" xfId="0" applyFill="1"/>
  </cellXfs>
  <cellStyles count="1">
    <cellStyle name="Standard" xfId="0" builtinId="0"/>
  </cellStyles>
  <dxfs count="14">
    <dxf>
      <fill>
        <gradientFill>
          <stop position="0">
            <color theme="0"/>
          </stop>
          <stop position="1">
            <color rgb="FFE45B24"/>
          </stop>
        </gradientFill>
      </fill>
    </dxf>
    <dxf>
      <fill>
        <gradientFill>
          <stop position="0">
            <color theme="0"/>
          </stop>
          <stop position="1">
            <color rgb="FFFF9966"/>
          </stop>
        </gradientFill>
      </fill>
    </dxf>
    <dxf>
      <fill>
        <gradientFill>
          <stop position="0">
            <color theme="0"/>
          </stop>
          <stop position="1">
            <color rgb="FFFFC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92D050"/>
          </stop>
        </gradientFill>
      </fill>
    </dxf>
    <dxf>
      <fill>
        <gradientFill>
          <stop position="0">
            <color rgb="FFFFFF00"/>
          </stop>
          <stop position="1">
            <color rgb="FF92D05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E45B24"/>
          </stop>
        </gradientFill>
      </fill>
    </dxf>
    <dxf>
      <fill>
        <gradientFill>
          <stop position="0">
            <color theme="0"/>
          </stop>
          <stop position="1">
            <color rgb="FFFF9966"/>
          </stop>
        </gradientFill>
      </fill>
    </dxf>
    <dxf>
      <fill>
        <gradientFill>
          <stop position="0">
            <color theme="0"/>
          </stop>
          <stop position="1">
            <color rgb="FFFFC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92D050"/>
          </stop>
        </gradientFill>
      </fill>
    </dxf>
    <dxf>
      <fill>
        <gradientFill>
          <stop position="0">
            <color rgb="FFFFFF00"/>
          </stop>
          <stop position="1">
            <color rgb="FF92D05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</dxfs>
  <tableStyles count="0" defaultTableStyle="TableStyleMedium2" defaultPivotStyle="PivotStyleLight16"/>
  <colors>
    <mruColors>
      <color rgb="FFFF5050"/>
      <color rgb="FFFF9966"/>
      <color rgb="FFFF6600"/>
      <color rgb="FFE45B24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Beratungsprofil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5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D5-433E-AC8D-F1C9734A47D9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D5-433E-AC8D-F1C9734A47D9}"/>
              </c:ext>
            </c:extLst>
          </c:dPt>
          <c:dPt>
            <c:idx val="2"/>
            <c:invertIfNegative val="0"/>
            <c:bubble3D val="0"/>
            <c:spPr>
              <a:solidFill>
                <a:srgbClr val="FF99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3D5-433E-AC8D-F1C9734A47D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3D5-433E-AC8D-F1C9734A47D9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3D5-433E-AC8D-F1C9734A47D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3D5-433E-AC8D-F1C9734A47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'FK leer'!$E$49:$E$54</c:f>
              <c:strCache>
                <c:ptCount val="6"/>
                <c:pt idx="0">
                  <c:v>Gesellschafterkreis / Nachfolge</c:v>
                </c:pt>
                <c:pt idx="1">
                  <c:v>Mitarbeiter</c:v>
                </c:pt>
                <c:pt idx="2">
                  <c:v>Internationales Geschäft</c:v>
                </c:pt>
                <c:pt idx="3">
                  <c:v>Investitionen / Kapital</c:v>
                </c:pt>
                <c:pt idx="4">
                  <c:v>Risikomanagement</c:v>
                </c:pt>
                <c:pt idx="5">
                  <c:v>Liquidität und Payment</c:v>
                </c:pt>
              </c:strCache>
            </c:strRef>
          </c:cat>
          <c:val>
            <c:numRef>
              <c:f>'FK leer'!$F$49:$F$54</c:f>
              <c:numCache>
                <c:formatCode>0" Treffer"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3D5-433E-AC8D-F1C9734A4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38464959"/>
        <c:axId val="541296463"/>
      </c:barChart>
      <c:catAx>
        <c:axId val="3384649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1296463"/>
        <c:crosses val="autoZero"/>
        <c:auto val="1"/>
        <c:lblAlgn val="ctr"/>
        <c:lblOffset val="100"/>
        <c:noMultiLvlLbl val="0"/>
      </c:catAx>
      <c:valAx>
        <c:axId val="541296463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 Treffer&quot;" sourceLinked="1"/>
        <c:majorTickMark val="none"/>
        <c:minorTickMark val="none"/>
        <c:tickLblPos val="nextTo"/>
        <c:crossAx val="338464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Beratungsprofil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5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FED-429C-BECC-186E751938F3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FED-429C-BECC-186E751938F3}"/>
              </c:ext>
            </c:extLst>
          </c:dPt>
          <c:dPt>
            <c:idx val="2"/>
            <c:invertIfNegative val="0"/>
            <c:bubble3D val="0"/>
            <c:spPr>
              <a:solidFill>
                <a:srgbClr val="FF99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FED-429C-BECC-186E751938F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FED-429C-BECC-186E751938F3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FED-429C-BECC-186E751938F3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FED-429C-BECC-186E751938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'FK gefüllt'!$E$49:$E$54</c:f>
              <c:strCache>
                <c:ptCount val="6"/>
                <c:pt idx="0">
                  <c:v>Gesellschafterkreis / Nachfolge</c:v>
                </c:pt>
                <c:pt idx="1">
                  <c:v>Mitarbeiter</c:v>
                </c:pt>
                <c:pt idx="2">
                  <c:v>Internationales Geschäft</c:v>
                </c:pt>
                <c:pt idx="3">
                  <c:v>Investitionen / Kapital</c:v>
                </c:pt>
                <c:pt idx="4">
                  <c:v>Risikomanagement</c:v>
                </c:pt>
                <c:pt idx="5">
                  <c:v>Liquidität und Payment</c:v>
                </c:pt>
              </c:strCache>
            </c:strRef>
          </c:cat>
          <c:val>
            <c:numRef>
              <c:f>'FK gefüllt'!$F$49:$F$54</c:f>
              <c:numCache>
                <c:formatCode>0" Treffer"</c:formatCod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D-429C-BECC-186E75193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38464959"/>
        <c:axId val="541296463"/>
      </c:barChart>
      <c:catAx>
        <c:axId val="3384649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1296463"/>
        <c:crosses val="autoZero"/>
        <c:auto val="1"/>
        <c:lblAlgn val="ctr"/>
        <c:lblOffset val="100"/>
        <c:noMultiLvlLbl val="0"/>
      </c:catAx>
      <c:valAx>
        <c:axId val="541296463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 Treffer&quot;" sourceLinked="1"/>
        <c:majorTickMark val="none"/>
        <c:minorTickMark val="none"/>
        <c:tickLblPos val="nextTo"/>
        <c:crossAx val="338464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31213</xdr:colOff>
      <xdr:row>40</xdr:row>
      <xdr:rowOff>82605</xdr:rowOff>
    </xdr:from>
    <xdr:to>
      <xdr:col>3</xdr:col>
      <xdr:colOff>1426114</xdr:colOff>
      <xdr:row>49</xdr:row>
      <xdr:rowOff>58321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C6BB736-AC86-4F6F-8E00-F279C89D9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13" y="6654855"/>
          <a:ext cx="4319076" cy="1947391"/>
        </a:xfrm>
        <a:prstGeom prst="rect">
          <a:avLst/>
        </a:prstGeom>
      </xdr:spPr>
    </xdr:pic>
    <xdr:clientData/>
  </xdr:twoCellAnchor>
  <xdr:twoCellAnchor>
    <xdr:from>
      <xdr:col>3</xdr:col>
      <xdr:colOff>1641229</xdr:colOff>
      <xdr:row>39</xdr:row>
      <xdr:rowOff>101110</xdr:rowOff>
    </xdr:from>
    <xdr:to>
      <xdr:col>11</xdr:col>
      <xdr:colOff>0</xdr:colOff>
      <xdr:row>55</xdr:row>
      <xdr:rowOff>109904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E690F57-C499-4A58-8EF3-265D2DE67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31213</xdr:colOff>
      <xdr:row>40</xdr:row>
      <xdr:rowOff>82605</xdr:rowOff>
    </xdr:from>
    <xdr:to>
      <xdr:col>3</xdr:col>
      <xdr:colOff>1426114</xdr:colOff>
      <xdr:row>49</xdr:row>
      <xdr:rowOff>58321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91F20EC-C6EE-4166-A88D-70D6C74FD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13" y="6654855"/>
          <a:ext cx="4319076" cy="1947391"/>
        </a:xfrm>
        <a:prstGeom prst="rect">
          <a:avLst/>
        </a:prstGeom>
      </xdr:spPr>
    </xdr:pic>
    <xdr:clientData/>
  </xdr:twoCellAnchor>
  <xdr:twoCellAnchor>
    <xdr:from>
      <xdr:col>3</xdr:col>
      <xdr:colOff>1641229</xdr:colOff>
      <xdr:row>39</xdr:row>
      <xdr:rowOff>101110</xdr:rowOff>
    </xdr:from>
    <xdr:to>
      <xdr:col>11</xdr:col>
      <xdr:colOff>0</xdr:colOff>
      <xdr:row>55</xdr:row>
      <xdr:rowOff>109904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0D5CD57-915E-DBE9-98D4-0B8EA40BAC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86781-F668-4DD5-9327-5805E14FFEF5}">
  <dimension ref="A1:N104"/>
  <sheetViews>
    <sheetView tabSelected="1" zoomScale="130" workbookViewId="0">
      <pane ySplit="1" topLeftCell="A2" activePane="bottomLeft" state="frozen"/>
      <selection pane="bottomLeft" activeCell="D1" sqref="D1:K1"/>
    </sheetView>
  </sheetViews>
  <sheetFormatPr baseColWidth="10" defaultColWidth="11.42578125" defaultRowHeight="12.75" x14ac:dyDescent="0.2"/>
  <cols>
    <col min="1" max="2" width="11.42578125" style="1"/>
    <col min="3" max="3" width="21" style="1" customWidth="1"/>
    <col min="4" max="4" width="25.5703125" style="6" customWidth="1"/>
    <col min="5" max="5" width="11.28515625" style="1" customWidth="1"/>
    <col min="6" max="8" width="11.42578125" style="1"/>
    <col min="9" max="9" width="15.5703125" style="1" customWidth="1"/>
    <col min="10" max="10" width="26.28515625" style="1" customWidth="1"/>
    <col min="11" max="11" width="7" style="3" customWidth="1"/>
    <col min="12" max="12" width="12.42578125" style="1" hidden="1" customWidth="1"/>
    <col min="13" max="14" width="11.42578125" style="1" hidden="1" customWidth="1"/>
    <col min="15" max="16384" width="11.42578125" style="1"/>
  </cols>
  <sheetData>
    <row r="1" spans="1:14" s="5" customFormat="1" ht="20.45" customHeight="1" x14ac:dyDescent="0.25">
      <c r="A1" s="61" t="s">
        <v>15</v>
      </c>
      <c r="B1" s="61"/>
      <c r="C1" s="61"/>
      <c r="D1" s="62" t="s">
        <v>74</v>
      </c>
      <c r="E1" s="62"/>
      <c r="F1" s="62"/>
      <c r="G1" s="62"/>
      <c r="H1" s="62"/>
      <c r="I1" s="62"/>
      <c r="J1" s="62"/>
      <c r="K1" s="62"/>
    </row>
    <row r="3" spans="1:14" x14ac:dyDescent="0.2">
      <c r="A3" s="55" t="s">
        <v>22</v>
      </c>
      <c r="B3" s="55"/>
      <c r="C3" s="55"/>
      <c r="D3" s="7" t="s">
        <v>29</v>
      </c>
      <c r="E3" s="63" t="s">
        <v>11</v>
      </c>
      <c r="F3" s="63"/>
      <c r="G3" s="63"/>
      <c r="H3" s="63"/>
      <c r="I3" s="63"/>
      <c r="J3" s="63"/>
      <c r="K3" s="8" t="s">
        <v>2</v>
      </c>
    </row>
    <row r="4" spans="1:14" x14ac:dyDescent="0.2">
      <c r="A4" s="51" t="s">
        <v>72</v>
      </c>
      <c r="B4" s="52"/>
      <c r="C4" s="52"/>
      <c r="D4" s="4"/>
      <c r="E4" s="53" t="str">
        <f>IF(K4="x","",IF(D4=L8,"Nachfolge: Konsolidierung, z.B. LBO, S-UBG",""))</f>
        <v/>
      </c>
      <c r="F4" s="53"/>
      <c r="G4" s="53"/>
      <c r="H4" s="53"/>
      <c r="I4" s="53"/>
      <c r="J4" s="54"/>
      <c r="K4" s="42"/>
      <c r="M4" s="1" t="str">
        <f>IF(E4="","Z","A")</f>
        <v>Z</v>
      </c>
    </row>
    <row r="5" spans="1:14" x14ac:dyDescent="0.2">
      <c r="A5" s="51" t="s">
        <v>25</v>
      </c>
      <c r="B5" s="52"/>
      <c r="C5" s="52"/>
      <c r="D5" s="9"/>
      <c r="E5" s="53" t="str">
        <f>IF(K5="x","",IF(D5&gt;5,"Mitarbeiter binden / gewinnen: bAv, bKv, Gruppenversicherungen für Mitarbeiter, Autos, Bikes",""))</f>
        <v/>
      </c>
      <c r="F5" s="53"/>
      <c r="G5" s="53"/>
      <c r="H5" s="53"/>
      <c r="I5" s="53"/>
      <c r="J5" s="54"/>
      <c r="K5" s="42"/>
      <c r="L5" s="1" t="s">
        <v>17</v>
      </c>
      <c r="M5" s="1" t="str">
        <f>IF(E5="","Z","B")</f>
        <v>Z</v>
      </c>
    </row>
    <row r="6" spans="1:14" x14ac:dyDescent="0.2">
      <c r="A6" s="51" t="s">
        <v>26</v>
      </c>
      <c r="B6" s="52"/>
      <c r="C6" s="52"/>
      <c r="D6" s="9"/>
      <c r="E6" s="53" t="str">
        <f>IF(K6="x","",IF(D6&gt;1,"Mitarbeiter binden / gewinnen: Fahrzeugleasing, BusinessCard",""))</f>
        <v/>
      </c>
      <c r="F6" s="53"/>
      <c r="G6" s="53"/>
      <c r="H6" s="53"/>
      <c r="I6" s="53"/>
      <c r="J6" s="54"/>
      <c r="K6" s="42"/>
      <c r="L6" s="1" t="s">
        <v>18</v>
      </c>
      <c r="M6" s="1" t="str">
        <f>IF($E6="","Z","B")</f>
        <v>Z</v>
      </c>
      <c r="N6" s="1" t="str">
        <f>IF($E6="","Z","F")</f>
        <v>Z</v>
      </c>
    </row>
    <row r="7" spans="1:14" x14ac:dyDescent="0.2">
      <c r="A7" s="51" t="s">
        <v>24</v>
      </c>
      <c r="B7" s="52"/>
      <c r="C7" s="52"/>
      <c r="D7" s="10"/>
      <c r="E7" s="53" t="str">
        <f>IF(K7="x","",IF(D7&gt;8,"Investitionen: Flottenmanagement",IF(D7&gt;0,"Fahrzeugleasing","")))</f>
        <v/>
      </c>
      <c r="F7" s="53"/>
      <c r="G7" s="53"/>
      <c r="H7" s="53"/>
      <c r="I7" s="53"/>
      <c r="J7" s="54"/>
      <c r="K7" s="42"/>
      <c r="L7" s="1" t="s">
        <v>19</v>
      </c>
      <c r="M7" s="1" t="str">
        <f>IF(E7="","Z","D")</f>
        <v>Z</v>
      </c>
    </row>
    <row r="8" spans="1:14" x14ac:dyDescent="0.2">
      <c r="A8" s="51" t="s">
        <v>16</v>
      </c>
      <c r="B8" s="52"/>
      <c r="C8" s="52"/>
      <c r="D8" s="4"/>
      <c r="E8" s="53" t="str">
        <f>IF(K8="x","",IF(D8=L5,"Service, Liquidität, Anlagen: Vertriebsleasing",""))</f>
        <v/>
      </c>
      <c r="F8" s="53"/>
      <c r="G8" s="53"/>
      <c r="H8" s="53"/>
      <c r="I8" s="53"/>
      <c r="J8" s="54"/>
      <c r="K8" s="42"/>
      <c r="L8" s="1" t="s">
        <v>20</v>
      </c>
      <c r="M8" s="1" t="str">
        <f>IF(E8="","Z","F")</f>
        <v>Z</v>
      </c>
    </row>
    <row r="9" spans="1:14" x14ac:dyDescent="0.2">
      <c r="A9" s="51" t="s">
        <v>21</v>
      </c>
      <c r="B9" s="52"/>
      <c r="C9" s="52"/>
      <c r="D9" s="4"/>
      <c r="E9" s="53" t="str">
        <f>IF(K9="x","",IF(D9="ja","Risiken richtig managen: Forderungsausfallversicherung",""))</f>
        <v/>
      </c>
      <c r="F9" s="53"/>
      <c r="G9" s="53"/>
      <c r="H9" s="53"/>
      <c r="I9" s="53"/>
      <c r="J9" s="54"/>
      <c r="K9" s="42"/>
      <c r="L9" s="1" t="s">
        <v>30</v>
      </c>
      <c r="M9" s="1" t="str">
        <f>IF(E9="","Z","E")</f>
        <v>Z</v>
      </c>
    </row>
    <row r="10" spans="1:14" x14ac:dyDescent="0.2">
      <c r="A10" s="51" t="s">
        <v>9</v>
      </c>
      <c r="B10" s="52"/>
      <c r="C10" s="52"/>
      <c r="D10" s="4"/>
      <c r="E10" s="53" t="str">
        <f>IF(K10="x","",IF(D10="erheblich","Internationale Aktivitäten: Termin mit Fachbereich IG / S International",""))</f>
        <v/>
      </c>
      <c r="F10" s="53"/>
      <c r="G10" s="53"/>
      <c r="H10" s="53"/>
      <c r="I10" s="53"/>
      <c r="J10" s="54"/>
      <c r="K10" s="42"/>
      <c r="L10" s="1" t="s">
        <v>31</v>
      </c>
      <c r="M10" s="1" t="str">
        <f>IF(E10="","Z","C")</f>
        <v>Z</v>
      </c>
    </row>
    <row r="11" spans="1:14" x14ac:dyDescent="0.2">
      <c r="A11" s="51" t="s">
        <v>8</v>
      </c>
      <c r="B11" s="52"/>
      <c r="C11" s="52"/>
      <c r="D11" s="4"/>
      <c r="E11" s="53" t="str">
        <f>IF(K11="x","",IF(D11="erheblich","Internationale Aktivitäten: Termin mit Fachbereich IG / S International",""))</f>
        <v/>
      </c>
      <c r="F11" s="53"/>
      <c r="G11" s="53"/>
      <c r="H11" s="53"/>
      <c r="I11" s="53"/>
      <c r="J11" s="54"/>
      <c r="K11" s="42"/>
      <c r="L11" s="1" t="s">
        <v>6</v>
      </c>
      <c r="M11" s="1" t="str">
        <f t="shared" ref="M11:M12" si="0">IF(E11="","Z","C")</f>
        <v>Z</v>
      </c>
    </row>
    <row r="12" spans="1:14" x14ac:dyDescent="0.2">
      <c r="A12" s="51" t="s">
        <v>10</v>
      </c>
      <c r="B12" s="52"/>
      <c r="C12" s="52"/>
      <c r="D12" s="4"/>
      <c r="E12" s="53" t="str">
        <f>IF(K12="x","",IF(D12="erheblich","Internationale Aktivitäten: Termin mit Fachbereich IG / S International",""))</f>
        <v/>
      </c>
      <c r="F12" s="53"/>
      <c r="G12" s="53"/>
      <c r="H12" s="53"/>
      <c r="I12" s="53"/>
      <c r="J12" s="54"/>
      <c r="K12" s="42"/>
      <c r="L12" s="1" t="s">
        <v>7</v>
      </c>
      <c r="M12" s="1" t="str">
        <f t="shared" si="0"/>
        <v>Z</v>
      </c>
    </row>
    <row r="13" spans="1:14" x14ac:dyDescent="0.2">
      <c r="A13" s="51" t="s">
        <v>28</v>
      </c>
      <c r="B13" s="52"/>
      <c r="C13" s="52"/>
      <c r="D13" s="4"/>
      <c r="E13" s="53" t="str">
        <f>IF(K13="x","",IF(D13=L6,"Risiken richtig managen: Hinzuziehung der Agentur / Versicherungsspezialist",""))</f>
        <v/>
      </c>
      <c r="F13" s="53"/>
      <c r="G13" s="53"/>
      <c r="H13" s="53"/>
      <c r="I13" s="53"/>
      <c r="J13" s="54"/>
      <c r="K13" s="42"/>
      <c r="M13" s="1" t="str">
        <f>IF(E13="","Z","E")</f>
        <v>Z</v>
      </c>
    </row>
    <row r="14" spans="1:14" x14ac:dyDescent="0.2">
      <c r="A14" s="51" t="s">
        <v>73</v>
      </c>
      <c r="B14" s="52"/>
      <c r="C14" s="52"/>
      <c r="D14" s="4"/>
      <c r="E14" s="53" t="str">
        <f>IF(D14="außerordentlich hoch","Risiken richtig managen: Cyberpolice","")</f>
        <v/>
      </c>
      <c r="F14" s="53"/>
      <c r="G14" s="53"/>
      <c r="H14" s="53"/>
      <c r="I14" s="53"/>
      <c r="J14" s="54"/>
      <c r="K14" s="42"/>
      <c r="M14" s="1" t="str">
        <f>IF(E14="","Z","E")</f>
        <v>Z</v>
      </c>
    </row>
    <row r="15" spans="1:14" x14ac:dyDescent="0.2">
      <c r="A15" s="51" t="s">
        <v>12</v>
      </c>
      <c r="B15" s="52"/>
      <c r="C15" s="52"/>
      <c r="D15" s="11"/>
      <c r="E15" s="53" t="str">
        <f>IF(D15="","",IF(D15&lt;=8,"(zur Info für künftige Finanzierungen)","SPP-Ratinggespräch"))</f>
        <v/>
      </c>
      <c r="F15" s="53"/>
      <c r="G15" s="53"/>
      <c r="H15" s="53"/>
      <c r="I15" s="53"/>
      <c r="J15" s="54"/>
      <c r="K15" s="42"/>
    </row>
    <row r="16" spans="1:14" x14ac:dyDescent="0.2">
      <c r="D16" s="15"/>
      <c r="E16" s="18"/>
      <c r="F16" s="18"/>
      <c r="G16" s="18"/>
      <c r="H16" s="18"/>
      <c r="I16" s="18"/>
      <c r="J16" s="18"/>
    </row>
    <row r="17" spans="1:14" x14ac:dyDescent="0.2">
      <c r="A17" s="55" t="s">
        <v>23</v>
      </c>
      <c r="B17" s="55"/>
      <c r="C17" s="55"/>
      <c r="D17" s="16"/>
      <c r="E17" s="19"/>
      <c r="F17" s="19"/>
      <c r="G17" s="19"/>
      <c r="H17" s="19"/>
      <c r="I17" s="19"/>
      <c r="J17" s="19"/>
      <c r="K17" s="17"/>
    </row>
    <row r="18" spans="1:14" x14ac:dyDescent="0.2">
      <c r="A18" s="51" t="s">
        <v>51</v>
      </c>
      <c r="B18" s="52"/>
      <c r="C18" s="52"/>
      <c r="D18" s="4"/>
      <c r="E18" s="53" t="str">
        <f>IF(K18="x","",IF(D18&gt;=100,"Service, Liquidität, Anlagen: Garantien oder Kautionsversicherung, sofern im Angebot",""))</f>
        <v/>
      </c>
      <c r="F18" s="53"/>
      <c r="G18" s="53"/>
      <c r="H18" s="53"/>
      <c r="I18" s="53"/>
      <c r="J18" s="54"/>
      <c r="K18" s="42"/>
      <c r="M18" s="1" t="str">
        <f>IF(E18="","Z","F")</f>
        <v>Z</v>
      </c>
    </row>
    <row r="19" spans="1:14" x14ac:dyDescent="0.2">
      <c r="A19" s="51" t="s">
        <v>27</v>
      </c>
      <c r="B19" s="52"/>
      <c r="C19" s="52"/>
      <c r="D19" s="4"/>
      <c r="E19" s="53" t="str">
        <f>IF(K19="x","",IF(D19=L10,"Service, Liquidität, Anlagen: PB / Tandembetreuer hinzuziehen",""))</f>
        <v/>
      </c>
      <c r="F19" s="53"/>
      <c r="G19" s="53"/>
      <c r="H19" s="53"/>
      <c r="I19" s="53"/>
      <c r="J19" s="54"/>
      <c r="K19" s="42"/>
      <c r="M19" s="1" t="str">
        <f>IF(E19="","Z","F")</f>
        <v>Z</v>
      </c>
    </row>
    <row r="20" spans="1:14" x14ac:dyDescent="0.2">
      <c r="A20" s="51" t="s">
        <v>52</v>
      </c>
      <c r="B20" s="52"/>
      <c r="C20" s="52"/>
      <c r="D20" s="4"/>
      <c r="E20" s="53" t="str">
        <f>IF(K20="x","",IF(D20&gt;=50,"Nachfolge: Rückdeckungsversicherung / Pensionsfonds",""))</f>
        <v/>
      </c>
      <c r="F20" s="53"/>
      <c r="G20" s="53"/>
      <c r="H20" s="53"/>
      <c r="I20" s="53"/>
      <c r="J20" s="54"/>
      <c r="K20" s="42"/>
      <c r="M20" s="1" t="str">
        <f>IF($E20="","Z","A")</f>
        <v>Z</v>
      </c>
      <c r="N20" s="1" t="str">
        <f>IF($E20="","Z","B")</f>
        <v>Z</v>
      </c>
    </row>
    <row r="21" spans="1:14" x14ac:dyDescent="0.2">
      <c r="A21" s="51" t="s">
        <v>53</v>
      </c>
      <c r="B21" s="52"/>
      <c r="C21" s="52"/>
      <c r="D21" s="4"/>
      <c r="E21" s="53" t="str">
        <f>IF(K21="x","",IF(D21&gt;=100,"Service, Liquidität, Anlagen: Garantien oder Kautionsversicherung, sofern im Angebot",""))</f>
        <v/>
      </c>
      <c r="F21" s="53"/>
      <c r="G21" s="53"/>
      <c r="H21" s="53"/>
      <c r="I21" s="53"/>
      <c r="J21" s="54"/>
      <c r="K21" s="42"/>
      <c r="M21" s="1" t="str">
        <f>IF(E21="","Z","F")</f>
        <v>Z</v>
      </c>
    </row>
    <row r="22" spans="1:14" x14ac:dyDescent="0.2">
      <c r="A22" s="51" t="s">
        <v>50</v>
      </c>
      <c r="B22" s="52"/>
      <c r="C22" s="52"/>
      <c r="D22" s="4"/>
      <c r="E22" s="58" t="str">
        <f>IF(D22="","",IF(D5=0,"Bitte Anzahl Mitarbeiter in D5 ergänzen",IF(D22/D5/12&lt;2,"",CONCATENATE("Mitarbeiter binden / gewinnen: Monatslohn je MA €: ",ROUND(D22/D5/12*1000,0)))))</f>
        <v/>
      </c>
      <c r="F22" s="59"/>
      <c r="G22" s="59"/>
      <c r="H22" s="59"/>
      <c r="I22" s="59"/>
      <c r="J22" s="59"/>
      <c r="K22" s="42"/>
    </row>
    <row r="23" spans="1:14" x14ac:dyDescent="0.2">
      <c r="A23" s="51" t="s">
        <v>54</v>
      </c>
      <c r="B23" s="52"/>
      <c r="C23" s="52"/>
      <c r="D23" s="4"/>
      <c r="E23" s="54" t="str">
        <f>IF(K23="x","",IF(D23="","",IF(D5="","Bitte Anzahl Mitarbeiter in D5 ergänzen",CONCATENATE("Jahresprämie (max 3.864,-) je Mitarbeiter: €  ",ROUND(D23/D5*1000,0)))))</f>
        <v/>
      </c>
      <c r="F23" s="60"/>
      <c r="G23" s="60"/>
      <c r="H23" s="60"/>
      <c r="I23" s="60"/>
      <c r="J23" s="60"/>
      <c r="K23" s="42"/>
    </row>
    <row r="24" spans="1:14" x14ac:dyDescent="0.2">
      <c r="A24" s="51" t="s">
        <v>55</v>
      </c>
      <c r="B24" s="52"/>
      <c r="C24" s="52"/>
      <c r="D24" s="4"/>
      <c r="E24" s="53" t="str">
        <f>IF(K24="x","",IF(D24&gt;12,"Investitionen: Leasing",""))</f>
        <v/>
      </c>
      <c r="F24" s="53"/>
      <c r="G24" s="53"/>
      <c r="H24" s="53"/>
      <c r="I24" s="53"/>
      <c r="J24" s="54"/>
      <c r="K24" s="42"/>
      <c r="M24" s="1" t="str">
        <f>IF(E24="","Z","D")</f>
        <v>Z</v>
      </c>
    </row>
    <row r="25" spans="1:14" x14ac:dyDescent="0.2">
      <c r="A25" s="51" t="s">
        <v>56</v>
      </c>
      <c r="B25" s="52"/>
      <c r="C25" s="52"/>
      <c r="D25" s="4"/>
      <c r="E25" s="53" t="str">
        <f>IF(K25="x","",IF(D25&gt;5,"Risiken richtig managen: Sachversicherungen, Kontakt zur Agentur herstellen",""))</f>
        <v/>
      </c>
      <c r="F25" s="53"/>
      <c r="G25" s="53"/>
      <c r="H25" s="53"/>
      <c r="I25" s="53"/>
      <c r="J25" s="54"/>
      <c r="K25" s="42"/>
      <c r="M25" s="1" t="str">
        <f>IF(E25="","Z","E")</f>
        <v>Z</v>
      </c>
    </row>
    <row r="26" spans="1:14" x14ac:dyDescent="0.2">
      <c r="A26" s="51" t="s">
        <v>0</v>
      </c>
      <c r="B26" s="52"/>
      <c r="C26" s="52"/>
      <c r="D26" s="4"/>
      <c r="E26" s="53" t="str">
        <f>IF(K26="x","",IF(D26=L$11,"Risiken richtig managen: Forderungsausfallversicherung",""))</f>
        <v/>
      </c>
      <c r="F26" s="53"/>
      <c r="G26" s="53"/>
      <c r="H26" s="53"/>
      <c r="I26" s="53"/>
      <c r="J26" s="54"/>
      <c r="K26" s="42"/>
      <c r="M26" s="1" t="str">
        <f>IF(E26="","Z","E")</f>
        <v>Z</v>
      </c>
    </row>
    <row r="27" spans="1:14" x14ac:dyDescent="0.2">
      <c r="A27" s="51" t="s">
        <v>32</v>
      </c>
      <c r="B27" s="52"/>
      <c r="C27" s="52"/>
      <c r="D27" s="4"/>
      <c r="E27" s="53" t="str">
        <f>IF(K27="x","",IF(D27=L$11,"Internationale Aktivitäten: Hinzuziehung Auslandsfachberater wegen Devisen",""))</f>
        <v/>
      </c>
      <c r="F27" s="53"/>
      <c r="G27" s="53"/>
      <c r="H27" s="53"/>
      <c r="I27" s="53"/>
      <c r="J27" s="54"/>
      <c r="K27" s="42"/>
      <c r="M27" s="1" t="str">
        <f>IF(E27="","Z","C")</f>
        <v>Z</v>
      </c>
    </row>
    <row r="28" spans="1:14" x14ac:dyDescent="0.2">
      <c r="A28" s="51" t="s">
        <v>57</v>
      </c>
      <c r="B28" s="52"/>
      <c r="C28" s="52"/>
      <c r="D28" s="4"/>
      <c r="E28" s="53" t="str">
        <f>IF(K28="x","",IF(D28=0,"",IF(D29="","",IF(D29/D28&lt;35%,"Wir sind wichtiger Kreditgeber! Zusatzgeschäft einfordern!",""))))</f>
        <v/>
      </c>
      <c r="F28" s="53"/>
      <c r="G28" s="53"/>
      <c r="H28" s="53"/>
      <c r="I28" s="53"/>
      <c r="J28" s="54"/>
      <c r="K28" s="42"/>
    </row>
    <row r="29" spans="1:14" x14ac:dyDescent="0.2">
      <c r="A29" s="51" t="s">
        <v>58</v>
      </c>
      <c r="B29" s="52"/>
      <c r="C29" s="52"/>
      <c r="D29" s="4"/>
      <c r="E29" s="53" t="str">
        <f>IF(K29="x","",IF(D29&gt;50,"Investitionen: Forwarddarlehn / Prolongationstermin erfragen",""))</f>
        <v/>
      </c>
      <c r="F29" s="53"/>
      <c r="G29" s="53"/>
      <c r="H29" s="53"/>
      <c r="I29" s="53"/>
      <c r="J29" s="54"/>
      <c r="K29" s="42"/>
      <c r="M29" s="1" t="str">
        <f>IF(E29="","Z","D")</f>
        <v>Z</v>
      </c>
    </row>
    <row r="30" spans="1:14" x14ac:dyDescent="0.2">
      <c r="A30" s="51" t="s">
        <v>59</v>
      </c>
      <c r="B30" s="52"/>
      <c r="C30" s="52"/>
      <c r="D30" s="4"/>
      <c r="E30" s="53" t="str">
        <f>IF(K30="x","",IF(D15&gt;12,"Rating schwach!",IF(D30&gt;50,"Investitionen: Investitionslinie ansprechen","")))</f>
        <v/>
      </c>
      <c r="F30" s="53"/>
      <c r="G30" s="53"/>
      <c r="H30" s="53"/>
      <c r="I30" s="53"/>
      <c r="J30" s="54"/>
      <c r="K30" s="42"/>
      <c r="M30" s="1" t="str">
        <f>IF(E30="","Z","D")</f>
        <v>Z</v>
      </c>
    </row>
    <row r="31" spans="1:14" x14ac:dyDescent="0.2">
      <c r="A31" s="12" t="s">
        <v>60</v>
      </c>
      <c r="B31" s="13"/>
      <c r="C31" s="13"/>
      <c r="D31" s="4"/>
      <c r="E31" s="53" t="str">
        <f>IF(K31="x","",IF(D16&gt;12,"Rating schwach!",IF(D31&gt;50,"Service, Liquidität, Anlagen: Betriebsmittellinie ansprechen","")))</f>
        <v/>
      </c>
      <c r="F31" s="53"/>
      <c r="G31" s="53"/>
      <c r="H31" s="53"/>
      <c r="I31" s="53"/>
      <c r="J31" s="54"/>
      <c r="K31" s="42"/>
      <c r="M31" s="1" t="str">
        <f>IF(E31="","Z","F")</f>
        <v>Z</v>
      </c>
    </row>
    <row r="32" spans="1:14" x14ac:dyDescent="0.2">
      <c r="A32" s="51" t="s">
        <v>1</v>
      </c>
      <c r="B32" s="52"/>
      <c r="C32" s="52"/>
      <c r="D32" s="14"/>
      <c r="E32" s="53" t="str">
        <f>IF(K32="x","",IF(D32&gt;25,"Service, Liquidität, Anlagen: mglw. keine durchgängige Skontierung =&gt; Betriebsmittel / Factoring",""))</f>
        <v/>
      </c>
      <c r="F32" s="53"/>
      <c r="G32" s="53"/>
      <c r="H32" s="53"/>
      <c r="I32" s="53"/>
      <c r="J32" s="54"/>
      <c r="K32" s="42"/>
      <c r="M32" s="1" t="str">
        <f>IF(E32="","Z","F")</f>
        <v>Z</v>
      </c>
    </row>
    <row r="33" spans="1:14" x14ac:dyDescent="0.2">
      <c r="A33" s="44"/>
      <c r="B33" s="44"/>
      <c r="C33" s="44"/>
      <c r="D33" s="2"/>
      <c r="E33" s="57"/>
      <c r="F33" s="57"/>
      <c r="G33" s="57"/>
      <c r="H33" s="57"/>
      <c r="I33" s="57"/>
      <c r="J33" s="57"/>
    </row>
    <row r="34" spans="1:14" x14ac:dyDescent="0.2">
      <c r="A34" s="55" t="s">
        <v>5</v>
      </c>
      <c r="B34" s="55"/>
      <c r="C34" s="55"/>
      <c r="D34" s="2"/>
      <c r="E34" s="56" t="s">
        <v>11</v>
      </c>
      <c r="F34" s="56"/>
      <c r="G34" s="56"/>
      <c r="H34" s="56"/>
      <c r="I34" s="56"/>
      <c r="J34" s="56"/>
      <c r="K34" s="8" t="s">
        <v>2</v>
      </c>
    </row>
    <row r="35" spans="1:14" x14ac:dyDescent="0.2">
      <c r="A35" s="51" t="s">
        <v>3</v>
      </c>
      <c r="B35" s="52"/>
      <c r="C35" s="52"/>
      <c r="D35" s="4"/>
      <c r="E35" s="53" t="str">
        <f>IF(K35="x","",IF(D35="erheblich","Service, Liquidität, Anlagen: Kartenleser",""))</f>
        <v/>
      </c>
      <c r="F35" s="53"/>
      <c r="G35" s="53"/>
      <c r="H35" s="53"/>
      <c r="I35" s="53"/>
      <c r="J35" s="54"/>
      <c r="K35" s="42"/>
      <c r="M35" s="1" t="str">
        <f>IF(E35="","Z","F")</f>
        <v>Z</v>
      </c>
    </row>
    <row r="36" spans="1:14" x14ac:dyDescent="0.2">
      <c r="A36" s="51" t="s">
        <v>4</v>
      </c>
      <c r="B36" s="52"/>
      <c r="C36" s="52"/>
      <c r="D36" s="4"/>
      <c r="E36" s="53" t="str">
        <f>IF(K36="x","",IF(D36="erheblich","Service, Liquidität, Anlagen: EB-Software / Online Banking",""))</f>
        <v/>
      </c>
      <c r="F36" s="53"/>
      <c r="G36" s="53"/>
      <c r="H36" s="53"/>
      <c r="I36" s="53"/>
      <c r="J36" s="54"/>
      <c r="K36" s="42"/>
      <c r="M36" s="1" t="str">
        <f>IF(E36="","Z","F")</f>
        <v>Z</v>
      </c>
    </row>
    <row r="37" spans="1:14" x14ac:dyDescent="0.2">
      <c r="A37" s="51" t="s">
        <v>14</v>
      </c>
      <c r="B37" s="52"/>
      <c r="C37" s="52"/>
      <c r="D37" s="4"/>
      <c r="E37" s="53" t="str">
        <f>IF(K37="x","",IF(D37="Nein","",IF(D37="Online","Service, Liquidität, Anlagen: Online-Bezahlsysteme",IF(D37="Offline","Service, Liquidität, Anlagen: Kartenleser",IF(D37="On- und Offline","Service, Liquidität, Anlagen: Kartenleser, Online-Bezahlmöglichkeiten","")))))</f>
        <v/>
      </c>
      <c r="F37" s="53"/>
      <c r="G37" s="53"/>
      <c r="H37" s="53"/>
      <c r="I37" s="53"/>
      <c r="J37" s="54"/>
      <c r="K37" s="42"/>
      <c r="M37" s="1" t="str">
        <f t="shared" ref="M37" si="1">IF(E37="","Z","F")</f>
        <v>Z</v>
      </c>
    </row>
    <row r="38" spans="1:14" x14ac:dyDescent="0.2">
      <c r="A38" s="51" t="s">
        <v>13</v>
      </c>
      <c r="B38" s="52"/>
      <c r="C38" s="52"/>
      <c r="D38" s="4"/>
      <c r="E38" s="53" t="str">
        <f>IF(K38="x","",IF(D38="Nein","",IF(D38="Online","Service, Liquidität, Anlagen: Online-Bezahlsysteme",IF(D38="Offline","Risiken richtig managen: WKV",IF(D38="On- und Offline","Risiken und Service: WKV, Online-Bezahlmöglichkeiten","")))))</f>
        <v/>
      </c>
      <c r="F38" s="53"/>
      <c r="G38" s="53"/>
      <c r="H38" s="53"/>
      <c r="I38" s="53"/>
      <c r="J38" s="54"/>
      <c r="K38" s="42"/>
      <c r="M38" s="1" t="str">
        <f>IF(E38="","Z",IF(D38="Offline","Z","F"))</f>
        <v>Z</v>
      </c>
      <c r="N38" s="1" t="str">
        <f>IF($E38="","Z",IF(D38="Online","Z","E"))</f>
        <v>Z</v>
      </c>
    </row>
    <row r="39" spans="1:14" x14ac:dyDescent="0.2">
      <c r="A39" s="44"/>
      <c r="B39" s="44"/>
      <c r="C39" s="44"/>
      <c r="D39" s="2"/>
      <c r="E39" s="44"/>
      <c r="F39" s="44"/>
      <c r="G39" s="44"/>
      <c r="H39" s="44"/>
      <c r="I39" s="44"/>
      <c r="J39" s="44"/>
    </row>
    <row r="40" spans="1:14" x14ac:dyDescent="0.2">
      <c r="A40" s="44"/>
      <c r="B40" s="44"/>
      <c r="C40" s="44"/>
      <c r="D40" s="2"/>
      <c r="E40" s="44"/>
      <c r="F40" s="44"/>
      <c r="G40" s="44"/>
      <c r="H40" s="44"/>
      <c r="I40" s="44"/>
      <c r="J40" s="44"/>
    </row>
    <row r="41" spans="1:14" x14ac:dyDescent="0.2">
      <c r="A41" s="44"/>
      <c r="B41" s="44"/>
      <c r="C41" s="44"/>
      <c r="D41" s="2"/>
      <c r="E41" s="44"/>
      <c r="F41" s="44"/>
      <c r="G41" s="44"/>
      <c r="H41" s="44"/>
      <c r="I41" s="44"/>
      <c r="J41" s="44"/>
    </row>
    <row r="42" spans="1:14" ht="19.899999999999999" customHeight="1" x14ac:dyDescent="0.2">
      <c r="A42" s="44"/>
      <c r="B42" s="44"/>
      <c r="C42" s="44"/>
      <c r="D42" s="2"/>
      <c r="E42" s="49">
        <f>M42</f>
        <v>0</v>
      </c>
      <c r="F42" s="49"/>
      <c r="G42" s="49"/>
      <c r="H42" s="49"/>
      <c r="I42" s="49"/>
      <c r="J42" s="49"/>
      <c r="M42" s="1">
        <f>COUNTIF(M$4:N$38,"A")</f>
        <v>0</v>
      </c>
    </row>
    <row r="43" spans="1:14" ht="19.899999999999999" customHeight="1" x14ac:dyDescent="0.2">
      <c r="A43" s="44"/>
      <c r="B43" s="44"/>
      <c r="C43" s="44"/>
      <c r="D43" s="2"/>
      <c r="E43" s="50">
        <f t="shared" ref="E43:E47" si="2">M43</f>
        <v>0</v>
      </c>
      <c r="F43" s="50"/>
      <c r="G43" s="50"/>
      <c r="H43" s="50"/>
      <c r="I43" s="50"/>
      <c r="J43" s="50"/>
      <c r="M43" s="1">
        <f>COUNTIF(M$4:N$38,"B")</f>
        <v>0</v>
      </c>
    </row>
    <row r="44" spans="1:14" ht="19.899999999999999" customHeight="1" x14ac:dyDescent="0.2">
      <c r="A44" s="44"/>
      <c r="B44" s="44"/>
      <c r="C44" s="44"/>
      <c r="D44" s="2"/>
      <c r="E44" s="46">
        <f t="shared" si="2"/>
        <v>0</v>
      </c>
      <c r="F44" s="46"/>
      <c r="G44" s="46"/>
      <c r="H44" s="46"/>
      <c r="I44" s="46"/>
      <c r="J44" s="46"/>
      <c r="M44" s="1">
        <f>COUNTIF(M$4:N$38,"C")</f>
        <v>0</v>
      </c>
    </row>
    <row r="45" spans="1:14" ht="19.899999999999999" customHeight="1" x14ac:dyDescent="0.2">
      <c r="A45" s="44"/>
      <c r="B45" s="44"/>
      <c r="C45" s="44"/>
      <c r="D45" s="2"/>
      <c r="E45" s="47">
        <f t="shared" si="2"/>
        <v>0</v>
      </c>
      <c r="F45" s="47"/>
      <c r="G45" s="47"/>
      <c r="H45" s="47"/>
      <c r="I45" s="47"/>
      <c r="J45" s="47"/>
      <c r="M45" s="1">
        <f>COUNTIF(M$4:N$38,"D")</f>
        <v>0</v>
      </c>
    </row>
    <row r="46" spans="1:14" ht="19.899999999999999" customHeight="1" x14ac:dyDescent="0.2">
      <c r="A46" s="44"/>
      <c r="B46" s="44"/>
      <c r="C46" s="44"/>
      <c r="D46" s="2"/>
      <c r="E46" s="48">
        <f t="shared" si="2"/>
        <v>0</v>
      </c>
      <c r="F46" s="48"/>
      <c r="G46" s="48"/>
      <c r="H46" s="48"/>
      <c r="I46" s="48"/>
      <c r="J46" s="48"/>
      <c r="M46" s="1">
        <f>COUNTIF(M$4:N$38,"E")</f>
        <v>0</v>
      </c>
    </row>
    <row r="47" spans="1:14" ht="19.899999999999999" customHeight="1" x14ac:dyDescent="0.2">
      <c r="A47" s="44"/>
      <c r="B47" s="44"/>
      <c r="C47" s="44"/>
      <c r="D47" s="2"/>
      <c r="E47" s="45">
        <f t="shared" si="2"/>
        <v>0</v>
      </c>
      <c r="F47" s="45"/>
      <c r="G47" s="45"/>
      <c r="H47" s="45"/>
      <c r="I47" s="45"/>
      <c r="J47" s="45"/>
      <c r="M47" s="1">
        <f>COUNTIF(M$4:N$38,"F")</f>
        <v>0</v>
      </c>
    </row>
    <row r="48" spans="1:14" x14ac:dyDescent="0.2">
      <c r="D48" s="2"/>
      <c r="E48" s="44"/>
      <c r="F48" s="44"/>
      <c r="G48" s="44"/>
      <c r="H48" s="44"/>
      <c r="I48" s="44"/>
      <c r="J48" s="44"/>
      <c r="M48" s="1">
        <f>COUNTIF(M$4:N$38,"Z")</f>
        <v>30</v>
      </c>
    </row>
    <row r="49" spans="4:10" x14ac:dyDescent="0.2">
      <c r="D49" s="2"/>
      <c r="E49" s="1" t="s">
        <v>77</v>
      </c>
      <c r="F49" s="43">
        <f>E42</f>
        <v>0</v>
      </c>
    </row>
    <row r="50" spans="4:10" x14ac:dyDescent="0.2">
      <c r="D50" s="2"/>
      <c r="E50" s="1" t="s">
        <v>78</v>
      </c>
      <c r="F50" s="43">
        <f t="shared" ref="F50:F54" si="3">E43</f>
        <v>0</v>
      </c>
    </row>
    <row r="51" spans="4:10" x14ac:dyDescent="0.2">
      <c r="D51" s="2"/>
      <c r="E51" s="1" t="s">
        <v>79</v>
      </c>
      <c r="F51" s="43">
        <f t="shared" si="3"/>
        <v>0</v>
      </c>
    </row>
    <row r="52" spans="4:10" x14ac:dyDescent="0.2">
      <c r="D52" s="2"/>
      <c r="E52" s="1" t="s">
        <v>80</v>
      </c>
      <c r="F52" s="43">
        <f t="shared" si="3"/>
        <v>0</v>
      </c>
    </row>
    <row r="53" spans="4:10" x14ac:dyDescent="0.2">
      <c r="D53" s="2"/>
      <c r="E53" s="1" t="s">
        <v>81</v>
      </c>
      <c r="F53" s="43">
        <f t="shared" si="3"/>
        <v>0</v>
      </c>
    </row>
    <row r="54" spans="4:10" x14ac:dyDescent="0.2">
      <c r="D54" s="2"/>
      <c r="E54" s="1" t="s">
        <v>82</v>
      </c>
      <c r="F54" s="43">
        <f t="shared" si="3"/>
        <v>0</v>
      </c>
    </row>
    <row r="55" spans="4:10" x14ac:dyDescent="0.2">
      <c r="D55" s="2"/>
      <c r="E55" s="44"/>
      <c r="F55" s="44"/>
      <c r="G55" s="44"/>
      <c r="H55" s="44"/>
      <c r="I55" s="44"/>
      <c r="J55" s="44"/>
    </row>
    <row r="56" spans="4:10" x14ac:dyDescent="0.2">
      <c r="D56" s="2"/>
    </row>
    <row r="57" spans="4:10" x14ac:dyDescent="0.2">
      <c r="D57" s="2"/>
    </row>
    <row r="58" spans="4:10" x14ac:dyDescent="0.2">
      <c r="D58" s="2"/>
    </row>
    <row r="59" spans="4:10" x14ac:dyDescent="0.2">
      <c r="D59" s="2"/>
    </row>
    <row r="60" spans="4:10" x14ac:dyDescent="0.2">
      <c r="D60" s="2"/>
    </row>
    <row r="61" spans="4:10" x14ac:dyDescent="0.2">
      <c r="D61" s="2"/>
    </row>
    <row r="62" spans="4:10" x14ac:dyDescent="0.2">
      <c r="D62" s="2"/>
    </row>
    <row r="63" spans="4:10" x14ac:dyDescent="0.2">
      <c r="D63" s="2"/>
    </row>
    <row r="64" spans="4:10" x14ac:dyDescent="0.2">
      <c r="D64" s="2"/>
    </row>
    <row r="65" spans="4:4" x14ac:dyDescent="0.2">
      <c r="D65" s="2"/>
    </row>
    <row r="66" spans="4:4" x14ac:dyDescent="0.2">
      <c r="D66" s="2"/>
    </row>
    <row r="67" spans="4:4" x14ac:dyDescent="0.2">
      <c r="D67" s="2"/>
    </row>
    <row r="68" spans="4:4" x14ac:dyDescent="0.2">
      <c r="D68" s="2"/>
    </row>
    <row r="69" spans="4:4" x14ac:dyDescent="0.2">
      <c r="D69" s="2"/>
    </row>
    <row r="70" spans="4:4" x14ac:dyDescent="0.2">
      <c r="D70" s="2"/>
    </row>
    <row r="71" spans="4:4" x14ac:dyDescent="0.2">
      <c r="D71" s="2"/>
    </row>
    <row r="72" spans="4:4" x14ac:dyDescent="0.2">
      <c r="D72" s="2"/>
    </row>
    <row r="73" spans="4:4" x14ac:dyDescent="0.2">
      <c r="D73" s="2"/>
    </row>
    <row r="74" spans="4:4" x14ac:dyDescent="0.2">
      <c r="D74" s="2"/>
    </row>
    <row r="75" spans="4:4" x14ac:dyDescent="0.2">
      <c r="D75" s="2"/>
    </row>
    <row r="76" spans="4:4" x14ac:dyDescent="0.2">
      <c r="D76" s="2"/>
    </row>
    <row r="77" spans="4:4" x14ac:dyDescent="0.2">
      <c r="D77" s="2"/>
    </row>
    <row r="78" spans="4:4" x14ac:dyDescent="0.2">
      <c r="D78" s="2"/>
    </row>
    <row r="79" spans="4:4" x14ac:dyDescent="0.2">
      <c r="D79" s="2"/>
    </row>
    <row r="80" spans="4:4" x14ac:dyDescent="0.2">
      <c r="D80" s="2"/>
    </row>
    <row r="81" spans="4:4" x14ac:dyDescent="0.2">
      <c r="D81" s="2"/>
    </row>
    <row r="82" spans="4:4" x14ac:dyDescent="0.2">
      <c r="D82" s="2"/>
    </row>
    <row r="83" spans="4:4" x14ac:dyDescent="0.2">
      <c r="D83" s="2"/>
    </row>
    <row r="84" spans="4:4" x14ac:dyDescent="0.2">
      <c r="D84" s="2"/>
    </row>
    <row r="85" spans="4:4" x14ac:dyDescent="0.2">
      <c r="D85" s="2"/>
    </row>
    <row r="86" spans="4:4" x14ac:dyDescent="0.2">
      <c r="D86" s="2"/>
    </row>
    <row r="87" spans="4:4" x14ac:dyDescent="0.2">
      <c r="D87" s="2"/>
    </row>
    <row r="88" spans="4:4" x14ac:dyDescent="0.2">
      <c r="D88" s="2"/>
    </row>
    <row r="89" spans="4:4" x14ac:dyDescent="0.2">
      <c r="D89" s="2"/>
    </row>
    <row r="90" spans="4:4" x14ac:dyDescent="0.2">
      <c r="D90" s="2"/>
    </row>
    <row r="91" spans="4:4" x14ac:dyDescent="0.2">
      <c r="D91" s="2"/>
    </row>
    <row r="92" spans="4:4" x14ac:dyDescent="0.2">
      <c r="D92" s="2"/>
    </row>
    <row r="93" spans="4:4" x14ac:dyDescent="0.2">
      <c r="D93" s="2"/>
    </row>
    <row r="94" spans="4:4" x14ac:dyDescent="0.2">
      <c r="D94" s="2"/>
    </row>
    <row r="95" spans="4:4" x14ac:dyDescent="0.2">
      <c r="D95" s="2"/>
    </row>
    <row r="96" spans="4:4" x14ac:dyDescent="0.2">
      <c r="D96" s="2"/>
    </row>
    <row r="97" spans="4:4" x14ac:dyDescent="0.2">
      <c r="D97" s="2"/>
    </row>
    <row r="98" spans="4:4" x14ac:dyDescent="0.2">
      <c r="D98" s="2"/>
    </row>
    <row r="99" spans="4:4" x14ac:dyDescent="0.2">
      <c r="D99" s="2"/>
    </row>
    <row r="100" spans="4:4" x14ac:dyDescent="0.2">
      <c r="D100" s="2"/>
    </row>
    <row r="101" spans="4:4" x14ac:dyDescent="0.2">
      <c r="D101" s="2"/>
    </row>
    <row r="102" spans="4:4" x14ac:dyDescent="0.2">
      <c r="D102" s="2"/>
    </row>
    <row r="103" spans="4:4" x14ac:dyDescent="0.2">
      <c r="D103" s="2"/>
    </row>
    <row r="104" spans="4:4" x14ac:dyDescent="0.2">
      <c r="D104" s="2"/>
    </row>
  </sheetData>
  <sheetProtection algorithmName="SHA-512" hashValue="SLG2mVp613KvwJAy+9oNAWxufQJ3E5nqy8QpXtmf2QeGrK5pQRsqFBYVhkYpz7DpaolKF2TZ8KouiL8+HxTnrw==" saltValue="LGOtle8RsNT7lkCDiulyow==" spinCount="100000" sheet="1" formatCells="0" formatColumns="0" formatRows="0" selectLockedCells="1"/>
  <mergeCells count="90">
    <mergeCell ref="A47:C47"/>
    <mergeCell ref="E47:J47"/>
    <mergeCell ref="E48:J48"/>
    <mergeCell ref="E55:J55"/>
    <mergeCell ref="A44:C44"/>
    <mergeCell ref="E44:J44"/>
    <mergeCell ref="A45:C45"/>
    <mergeCell ref="E45:J45"/>
    <mergeCell ref="A46:C46"/>
    <mergeCell ref="E46:J46"/>
    <mergeCell ref="A41:C41"/>
    <mergeCell ref="E41:J41"/>
    <mergeCell ref="A42:C42"/>
    <mergeCell ref="E42:J42"/>
    <mergeCell ref="A43:C43"/>
    <mergeCell ref="E43:J43"/>
    <mergeCell ref="A38:C38"/>
    <mergeCell ref="E38:J38"/>
    <mergeCell ref="A39:C39"/>
    <mergeCell ref="E39:J39"/>
    <mergeCell ref="A40:C40"/>
    <mergeCell ref="E40:J40"/>
    <mergeCell ref="A35:C35"/>
    <mergeCell ref="E35:J35"/>
    <mergeCell ref="A36:C36"/>
    <mergeCell ref="E36:J36"/>
    <mergeCell ref="A37:C37"/>
    <mergeCell ref="E37:J37"/>
    <mergeCell ref="E31:J31"/>
    <mergeCell ref="A32:C32"/>
    <mergeCell ref="E32:J32"/>
    <mergeCell ref="A33:C33"/>
    <mergeCell ref="E33:J33"/>
    <mergeCell ref="A34:C34"/>
    <mergeCell ref="E34:J34"/>
    <mergeCell ref="A28:C28"/>
    <mergeCell ref="E28:J28"/>
    <mergeCell ref="A29:C29"/>
    <mergeCell ref="E29:J29"/>
    <mergeCell ref="A30:C30"/>
    <mergeCell ref="E30:J30"/>
    <mergeCell ref="A25:C25"/>
    <mergeCell ref="E25:J25"/>
    <mergeCell ref="A26:C26"/>
    <mergeCell ref="E26:J26"/>
    <mergeCell ref="A27:C27"/>
    <mergeCell ref="E27:J27"/>
    <mergeCell ref="A22:C22"/>
    <mergeCell ref="E22:J22"/>
    <mergeCell ref="A23:C23"/>
    <mergeCell ref="E23:J23"/>
    <mergeCell ref="A24:C24"/>
    <mergeCell ref="E24:J24"/>
    <mergeCell ref="A19:C19"/>
    <mergeCell ref="E19:J19"/>
    <mergeCell ref="A20:C20"/>
    <mergeCell ref="E20:J20"/>
    <mergeCell ref="A21:C21"/>
    <mergeCell ref="E21:J21"/>
    <mergeCell ref="A14:C14"/>
    <mergeCell ref="E14:J14"/>
    <mergeCell ref="A15:C15"/>
    <mergeCell ref="E15:J15"/>
    <mergeCell ref="A17:C17"/>
    <mergeCell ref="A18:C18"/>
    <mergeCell ref="E18:J18"/>
    <mergeCell ref="A11:C11"/>
    <mergeCell ref="E11:J11"/>
    <mergeCell ref="A12:C12"/>
    <mergeCell ref="E12:J12"/>
    <mergeCell ref="A13:C13"/>
    <mergeCell ref="E13:J13"/>
    <mergeCell ref="A8:C8"/>
    <mergeCell ref="E8:J8"/>
    <mergeCell ref="A9:C9"/>
    <mergeCell ref="E9:J9"/>
    <mergeCell ref="A10:C10"/>
    <mergeCell ref="E10:J10"/>
    <mergeCell ref="A5:C5"/>
    <mergeCell ref="E5:J5"/>
    <mergeCell ref="A6:C6"/>
    <mergeCell ref="E6:J6"/>
    <mergeCell ref="A7:C7"/>
    <mergeCell ref="E7:J7"/>
    <mergeCell ref="A1:C1"/>
    <mergeCell ref="D1:K1"/>
    <mergeCell ref="A3:C3"/>
    <mergeCell ref="E3:J3"/>
    <mergeCell ref="A4:C4"/>
    <mergeCell ref="E4:J4"/>
  </mergeCells>
  <conditionalFormatting sqref="E3:J38">
    <cfRule type="containsText" dxfId="6" priority="7" operator="containsText" text="Nachfolge">
      <formula>NOT(ISERROR(SEARCH("Nachfolge",E3)))</formula>
    </cfRule>
  </conditionalFormatting>
  <conditionalFormatting sqref="E4:J38">
    <cfRule type="containsText" dxfId="5" priority="1" operator="containsText" text="Risiken und Service">
      <formula>NOT(ISERROR(SEARCH("Risiken und Service",E4)))</formula>
    </cfRule>
    <cfRule type="containsText" dxfId="4" priority="2" operator="containsText" text="Liquidität">
      <formula>NOT(ISERROR(SEARCH("Liquidität",E4)))</formula>
    </cfRule>
    <cfRule type="containsText" dxfId="3" priority="3" operator="containsText" text="Risiken richtig">
      <formula>NOT(ISERROR(SEARCH("Risiken richtig",E4)))</formula>
    </cfRule>
    <cfRule type="containsText" dxfId="2" priority="4" operator="containsText" text="Investition">
      <formula>NOT(ISERROR(SEARCH("Investition",E4)))</formula>
    </cfRule>
    <cfRule type="containsText" dxfId="1" priority="5" operator="containsText" text="Internationale Aktivitäten">
      <formula>NOT(ISERROR(SEARCH("Internationale Aktivitäten",E4)))</formula>
    </cfRule>
    <cfRule type="containsText" dxfId="0" priority="6" operator="containsText" text="Mitarbeiter">
      <formula>NOT(ISERROR(SEARCH("Mitarbeiter",E4)))</formula>
    </cfRule>
  </conditionalFormatting>
  <dataValidations count="6">
    <dataValidation type="list" allowBlank="1" showInputMessage="1" showErrorMessage="1" sqref="D37:D38" xr:uid="{1D0551DD-81CC-4624-A249-FCEAD8A219F3}">
      <formula1>"Nein,Offline,Online,On- und Offline"</formula1>
    </dataValidation>
    <dataValidation type="list" allowBlank="1" showInputMessage="1" showErrorMessage="1" sqref="D8:D9 D13" xr:uid="{CFACC9C1-6D21-41E5-8F81-A2AD598A216B}">
      <formula1>$L$5:$L$6</formula1>
    </dataValidation>
    <dataValidation type="list" allowBlank="1" showInputMessage="1" showErrorMessage="1" sqref="D4" xr:uid="{963A3994-BD7C-411A-B989-3A68C7E3C25C}">
      <formula1>$L$7:$L$8</formula1>
    </dataValidation>
    <dataValidation type="list" allowBlank="1" showInputMessage="1" showErrorMessage="1" sqref="D35:D36 D10:D12 D26:D27" xr:uid="{8425969B-D98F-435A-9EFE-25CC53F74A4D}">
      <formula1>$L$11:$L$12</formula1>
    </dataValidation>
    <dataValidation type="list" allowBlank="1" showInputMessage="1" showErrorMessage="1" sqref="D19 D14" xr:uid="{58A48910-95DC-488F-9CE7-225E95D99E0D}">
      <formula1>$L$9:$L$10</formula1>
    </dataValidation>
    <dataValidation type="whole" allowBlank="1" showInputMessage="1" showErrorMessage="1" sqref="D15" xr:uid="{03F86B34-EF10-49E6-B617-29F7DE881EBF}">
      <formula1>1</formula1>
      <formula2>18</formula2>
    </dataValidation>
  </dataValidations>
  <printOptions horizontalCentered="1"/>
  <pageMargins left="0.19685039370078741" right="0.27559055118110237" top="0.98425196850393704" bottom="0.11811023622047245" header="0.15748031496062992" footer="0.11811023622047245"/>
  <pageSetup paperSize="9" scale="80" orientation="landscape" r:id="rId1"/>
  <headerFooter alignWithMargins="0">
    <oddFooter>&amp;R&amp;D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A8826-3DD1-4B45-AA38-DE359B08A6D2}">
  <dimension ref="A1:N104"/>
  <sheetViews>
    <sheetView zoomScale="130" workbookViewId="0">
      <pane ySplit="1" topLeftCell="A2" activePane="bottomLeft" state="frozen"/>
      <selection pane="bottomLeft" activeCell="D12" sqref="D12"/>
    </sheetView>
  </sheetViews>
  <sheetFormatPr baseColWidth="10" defaultColWidth="11.42578125" defaultRowHeight="12.75" x14ac:dyDescent="0.2"/>
  <cols>
    <col min="1" max="2" width="11.42578125" style="1"/>
    <col min="3" max="3" width="21" style="1" customWidth="1"/>
    <col min="4" max="4" width="25.5703125" style="6" customWidth="1"/>
    <col min="5" max="5" width="11.28515625" style="1" customWidth="1"/>
    <col min="6" max="8" width="11.42578125" style="1"/>
    <col min="9" max="9" width="15.5703125" style="1" customWidth="1"/>
    <col min="10" max="10" width="26.28515625" style="1" customWidth="1"/>
    <col min="11" max="11" width="7" style="3" customWidth="1"/>
    <col min="12" max="12" width="12.42578125" style="1" hidden="1" customWidth="1"/>
    <col min="13" max="14" width="11.42578125" style="1" hidden="1" customWidth="1"/>
    <col min="15" max="16384" width="11.42578125" style="1"/>
  </cols>
  <sheetData>
    <row r="1" spans="1:14" s="5" customFormat="1" ht="20.45" customHeight="1" x14ac:dyDescent="0.25">
      <c r="A1" s="61" t="s">
        <v>15</v>
      </c>
      <c r="B1" s="61"/>
      <c r="C1" s="61"/>
      <c r="D1" s="62" t="s">
        <v>74</v>
      </c>
      <c r="E1" s="62"/>
      <c r="F1" s="62"/>
      <c r="G1" s="62"/>
      <c r="H1" s="62"/>
      <c r="I1" s="62"/>
      <c r="J1" s="62"/>
      <c r="K1" s="62"/>
    </row>
    <row r="3" spans="1:14" x14ac:dyDescent="0.2">
      <c r="A3" s="55" t="s">
        <v>22</v>
      </c>
      <c r="B3" s="55"/>
      <c r="C3" s="55"/>
      <c r="D3" s="7" t="s">
        <v>29</v>
      </c>
      <c r="E3" s="63" t="s">
        <v>11</v>
      </c>
      <c r="F3" s="63"/>
      <c r="G3" s="63"/>
      <c r="H3" s="63"/>
      <c r="I3" s="63"/>
      <c r="J3" s="63"/>
      <c r="K3" s="8" t="s">
        <v>2</v>
      </c>
    </row>
    <row r="4" spans="1:14" x14ac:dyDescent="0.2">
      <c r="A4" s="51" t="s">
        <v>72</v>
      </c>
      <c r="B4" s="52"/>
      <c r="C4" s="52"/>
      <c r="D4" s="4" t="s">
        <v>20</v>
      </c>
      <c r="E4" s="53" t="str">
        <f>IF(K4="x","",IF(D4=L8,"Nachfolge: Konsolidierung, z.B. LBO, S-UBG",""))</f>
        <v>Nachfolge: Konsolidierung, z.B. LBO, S-UBG</v>
      </c>
      <c r="F4" s="53"/>
      <c r="G4" s="53"/>
      <c r="H4" s="53"/>
      <c r="I4" s="53"/>
      <c r="J4" s="54"/>
      <c r="K4" s="42"/>
      <c r="M4" s="1" t="str">
        <f>IF(E4="","Z","A")</f>
        <v>A</v>
      </c>
    </row>
    <row r="5" spans="1:14" x14ac:dyDescent="0.2">
      <c r="A5" s="51" t="s">
        <v>25</v>
      </c>
      <c r="B5" s="52"/>
      <c r="C5" s="52"/>
      <c r="D5" s="9">
        <v>20</v>
      </c>
      <c r="E5" s="53" t="str">
        <f>IF(K5="x","",IF(D5&gt;5,"Mitarbeiter binden / gewinnen: bAv, bKv, Gruppenversicherungen für Mitarbeiter, Autos, Bikes",""))</f>
        <v>Mitarbeiter binden / gewinnen: bAv, bKv, Gruppenversicherungen für Mitarbeiter, Autos, Bikes</v>
      </c>
      <c r="F5" s="53"/>
      <c r="G5" s="53"/>
      <c r="H5" s="53"/>
      <c r="I5" s="53"/>
      <c r="J5" s="54"/>
      <c r="K5" s="42"/>
      <c r="L5" s="1" t="s">
        <v>17</v>
      </c>
      <c r="M5" s="1" t="str">
        <f>IF(E5="","Z","B")</f>
        <v>B</v>
      </c>
    </row>
    <row r="6" spans="1:14" x14ac:dyDescent="0.2">
      <c r="A6" s="51" t="s">
        <v>26</v>
      </c>
      <c r="B6" s="52"/>
      <c r="C6" s="52"/>
      <c r="D6" s="9">
        <v>10</v>
      </c>
      <c r="E6" s="53" t="str">
        <f>IF(K6="x","",IF(D6&gt;1,"Mitarbeiter binden / gewinnen: Fahrzeugleasing, BusinessCard",""))</f>
        <v>Mitarbeiter binden / gewinnen: Fahrzeugleasing, BusinessCard</v>
      </c>
      <c r="F6" s="53"/>
      <c r="G6" s="53"/>
      <c r="H6" s="53"/>
      <c r="I6" s="53"/>
      <c r="J6" s="54"/>
      <c r="K6" s="42"/>
      <c r="L6" s="1" t="s">
        <v>18</v>
      </c>
      <c r="M6" s="1" t="str">
        <f>IF($E6="","Z","B")</f>
        <v>B</v>
      </c>
      <c r="N6" s="1" t="str">
        <f>IF($E6="","Z","F")</f>
        <v>F</v>
      </c>
    </row>
    <row r="7" spans="1:14" x14ac:dyDescent="0.2">
      <c r="A7" s="51" t="s">
        <v>24</v>
      </c>
      <c r="B7" s="52"/>
      <c r="C7" s="52"/>
      <c r="D7" s="10">
        <v>10</v>
      </c>
      <c r="E7" s="53" t="str">
        <f>IF(K7="x","",IF(D7&gt;8,"Investitionen: Flottenmanagement",IF(D7&gt;0,"Fahrzeugleasing","")))</f>
        <v>Investitionen: Flottenmanagement</v>
      </c>
      <c r="F7" s="53"/>
      <c r="G7" s="53"/>
      <c r="H7" s="53"/>
      <c r="I7" s="53"/>
      <c r="J7" s="54"/>
      <c r="K7" s="42"/>
      <c r="L7" s="1" t="s">
        <v>19</v>
      </c>
      <c r="M7" s="1" t="str">
        <f>IF(E7="","Z","D")</f>
        <v>D</v>
      </c>
    </row>
    <row r="8" spans="1:14" x14ac:dyDescent="0.2">
      <c r="A8" s="51" t="s">
        <v>16</v>
      </c>
      <c r="B8" s="52"/>
      <c r="C8" s="52"/>
      <c r="D8" s="4" t="s">
        <v>17</v>
      </c>
      <c r="E8" s="53" t="str">
        <f>IF(K8="x","",IF(D8=L5,"Service, Liquidität, Anlagen: Vertriebsleasing",""))</f>
        <v>Service, Liquidität, Anlagen: Vertriebsleasing</v>
      </c>
      <c r="F8" s="53"/>
      <c r="G8" s="53"/>
      <c r="H8" s="53"/>
      <c r="I8" s="53"/>
      <c r="J8" s="54"/>
      <c r="K8" s="42"/>
      <c r="L8" s="1" t="s">
        <v>20</v>
      </c>
      <c r="M8" s="1" t="str">
        <f>IF(E8="","Z","F")</f>
        <v>F</v>
      </c>
    </row>
    <row r="9" spans="1:14" x14ac:dyDescent="0.2">
      <c r="A9" s="51" t="s">
        <v>21</v>
      </c>
      <c r="B9" s="52"/>
      <c r="C9" s="52"/>
      <c r="D9" s="4" t="s">
        <v>17</v>
      </c>
      <c r="E9" s="53" t="str">
        <f>IF(K9="x","",IF(D9="ja","Risiken richtig managen: Forderungsausfallversicherung",""))</f>
        <v>Risiken richtig managen: Forderungsausfallversicherung</v>
      </c>
      <c r="F9" s="53"/>
      <c r="G9" s="53"/>
      <c r="H9" s="53"/>
      <c r="I9" s="53"/>
      <c r="J9" s="54"/>
      <c r="K9" s="42"/>
      <c r="L9" s="1" t="s">
        <v>30</v>
      </c>
      <c r="M9" s="1" t="str">
        <f>IF(E9="","Z","E")</f>
        <v>E</v>
      </c>
    </row>
    <row r="10" spans="1:14" x14ac:dyDescent="0.2">
      <c r="A10" s="51" t="s">
        <v>9</v>
      </c>
      <c r="B10" s="52"/>
      <c r="C10" s="52"/>
      <c r="D10" s="4" t="s">
        <v>6</v>
      </c>
      <c r="E10" s="53" t="str">
        <f>IF(K10="x","",IF(D10="erheblich","Internationale Aktivitäten: Termin mit Fachbereich IG / S International",""))</f>
        <v>Internationale Aktivitäten: Termin mit Fachbereich IG / S International</v>
      </c>
      <c r="F10" s="53"/>
      <c r="G10" s="53"/>
      <c r="H10" s="53"/>
      <c r="I10" s="53"/>
      <c r="J10" s="54"/>
      <c r="K10" s="42"/>
      <c r="L10" s="1" t="s">
        <v>31</v>
      </c>
      <c r="M10" s="1" t="str">
        <f>IF(E10="","Z","C")</f>
        <v>C</v>
      </c>
    </row>
    <row r="11" spans="1:14" x14ac:dyDescent="0.2">
      <c r="A11" s="51" t="s">
        <v>8</v>
      </c>
      <c r="B11" s="52"/>
      <c r="C11" s="52"/>
      <c r="D11" s="4" t="s">
        <v>6</v>
      </c>
      <c r="E11" s="53" t="str">
        <f>IF(K11="x","",IF(D11="erheblich","Internationale Aktivitäten: Termin mit Fachbereich IG / S International",""))</f>
        <v>Internationale Aktivitäten: Termin mit Fachbereich IG / S International</v>
      </c>
      <c r="F11" s="53"/>
      <c r="G11" s="53"/>
      <c r="H11" s="53"/>
      <c r="I11" s="53"/>
      <c r="J11" s="54"/>
      <c r="K11" s="42"/>
      <c r="L11" s="1" t="s">
        <v>6</v>
      </c>
      <c r="M11" s="1" t="str">
        <f t="shared" ref="M11:M12" si="0">IF(E11="","Z","C")</f>
        <v>C</v>
      </c>
    </row>
    <row r="12" spans="1:14" x14ac:dyDescent="0.2">
      <c r="A12" s="51" t="s">
        <v>10</v>
      </c>
      <c r="B12" s="52"/>
      <c r="C12" s="52"/>
      <c r="D12" s="4" t="s">
        <v>6</v>
      </c>
      <c r="E12" s="53" t="str">
        <f>IF(K12="x","",IF(D12="erheblich","Internationale Aktivitäten: Termin mit Fachbereich IG / S International",""))</f>
        <v>Internationale Aktivitäten: Termin mit Fachbereich IG / S International</v>
      </c>
      <c r="F12" s="53"/>
      <c r="G12" s="53"/>
      <c r="H12" s="53"/>
      <c r="I12" s="53"/>
      <c r="J12" s="54"/>
      <c r="K12" s="42"/>
      <c r="L12" s="1" t="s">
        <v>7</v>
      </c>
      <c r="M12" s="1" t="str">
        <f t="shared" si="0"/>
        <v>C</v>
      </c>
    </row>
    <row r="13" spans="1:14" x14ac:dyDescent="0.2">
      <c r="A13" s="51" t="s">
        <v>28</v>
      </c>
      <c r="B13" s="52"/>
      <c r="C13" s="52"/>
      <c r="D13" s="4" t="s">
        <v>18</v>
      </c>
      <c r="E13" s="53" t="str">
        <f>IF(K13="x","",IF(D13=L6,"Risiken richtig managen: Hinzuziehung der Agentur / Versicherungsspezialist",""))</f>
        <v>Risiken richtig managen: Hinzuziehung der Agentur / Versicherungsspezialist</v>
      </c>
      <c r="F13" s="53"/>
      <c r="G13" s="53"/>
      <c r="H13" s="53"/>
      <c r="I13" s="53"/>
      <c r="J13" s="54"/>
      <c r="K13" s="42"/>
      <c r="M13" s="1" t="str">
        <f>IF(E13="","Z","E")</f>
        <v>E</v>
      </c>
    </row>
    <row r="14" spans="1:14" x14ac:dyDescent="0.2">
      <c r="A14" s="51" t="s">
        <v>73</v>
      </c>
      <c r="B14" s="52"/>
      <c r="C14" s="52"/>
      <c r="D14" s="4" t="s">
        <v>31</v>
      </c>
      <c r="E14" s="53" t="str">
        <f>IF(D14="außerordentlich hoch","Risiken richtig managen: Cyberpolice","")</f>
        <v>Risiken richtig managen: Cyberpolice</v>
      </c>
      <c r="F14" s="53"/>
      <c r="G14" s="53"/>
      <c r="H14" s="53"/>
      <c r="I14" s="53"/>
      <c r="J14" s="54"/>
      <c r="K14" s="42"/>
      <c r="M14" s="1" t="str">
        <f>IF(E14="","Z","E")</f>
        <v>E</v>
      </c>
    </row>
    <row r="15" spans="1:14" x14ac:dyDescent="0.2">
      <c r="A15" s="51" t="s">
        <v>12</v>
      </c>
      <c r="B15" s="52"/>
      <c r="C15" s="52"/>
      <c r="D15" s="11">
        <v>8</v>
      </c>
      <c r="E15" s="53" t="str">
        <f>IF(D15="","",IF(D15&lt;=8,"(zur Info für künftige Finanzierungen)","SPP-Ratinggespräch"))</f>
        <v>(zur Info für künftige Finanzierungen)</v>
      </c>
      <c r="F15" s="53"/>
      <c r="G15" s="53"/>
      <c r="H15" s="53"/>
      <c r="I15" s="53"/>
      <c r="J15" s="54"/>
      <c r="K15" s="42"/>
    </row>
    <row r="16" spans="1:14" x14ac:dyDescent="0.2">
      <c r="D16" s="15"/>
      <c r="E16" s="18"/>
      <c r="F16" s="18"/>
      <c r="G16" s="18"/>
      <c r="H16" s="18"/>
      <c r="I16" s="18"/>
      <c r="J16" s="18"/>
    </row>
    <row r="17" spans="1:14" x14ac:dyDescent="0.2">
      <c r="A17" s="55" t="s">
        <v>23</v>
      </c>
      <c r="B17" s="55"/>
      <c r="C17" s="55"/>
      <c r="D17" s="16"/>
      <c r="E17" s="19"/>
      <c r="F17" s="19"/>
      <c r="G17" s="19"/>
      <c r="H17" s="19"/>
      <c r="I17" s="19"/>
      <c r="J17" s="19"/>
      <c r="K17" s="17"/>
    </row>
    <row r="18" spans="1:14" x14ac:dyDescent="0.2">
      <c r="A18" s="51" t="s">
        <v>51</v>
      </c>
      <c r="B18" s="52"/>
      <c r="C18" s="52"/>
      <c r="D18" s="4">
        <v>250</v>
      </c>
      <c r="E18" s="53" t="str">
        <f>IF(K18="x","",IF(D18&gt;=100,"Service, Liquidität, Anlagen: Garantien oder Kautionsversicherung, sofern im Angebot",""))</f>
        <v>Service, Liquidität, Anlagen: Garantien oder Kautionsversicherung, sofern im Angebot</v>
      </c>
      <c r="F18" s="53"/>
      <c r="G18" s="53"/>
      <c r="H18" s="53"/>
      <c r="I18" s="53"/>
      <c r="J18" s="54"/>
      <c r="K18" s="42"/>
      <c r="M18" s="1" t="str">
        <f>IF(E18="","Z","F")</f>
        <v>F</v>
      </c>
    </row>
    <row r="19" spans="1:14" x14ac:dyDescent="0.2">
      <c r="A19" s="51" t="s">
        <v>27</v>
      </c>
      <c r="B19" s="52"/>
      <c r="C19" s="52"/>
      <c r="D19" s="4" t="s">
        <v>31</v>
      </c>
      <c r="E19" s="53" t="str">
        <f>IF(K19="x","",IF(D19=L10,"Service, Liquidität, Anlagen: PB / Tandembetreuer hinzuziehen",""))</f>
        <v>Service, Liquidität, Anlagen: PB / Tandembetreuer hinzuziehen</v>
      </c>
      <c r="F19" s="53"/>
      <c r="G19" s="53"/>
      <c r="H19" s="53"/>
      <c r="I19" s="53"/>
      <c r="J19" s="54"/>
      <c r="K19" s="42"/>
      <c r="M19" s="1" t="str">
        <f>IF(E19="","Z","F")</f>
        <v>F</v>
      </c>
    </row>
    <row r="20" spans="1:14" x14ac:dyDescent="0.2">
      <c r="A20" s="51" t="s">
        <v>52</v>
      </c>
      <c r="B20" s="52"/>
      <c r="C20" s="52"/>
      <c r="D20" s="4">
        <v>250</v>
      </c>
      <c r="E20" s="53" t="str">
        <f>IF(K20="x","",IF(D20&gt;=50,"Nachfolge: Rückdeckungsversicherung / Pensionsfonds",""))</f>
        <v>Nachfolge: Rückdeckungsversicherung / Pensionsfonds</v>
      </c>
      <c r="F20" s="53"/>
      <c r="G20" s="53"/>
      <c r="H20" s="53"/>
      <c r="I20" s="53"/>
      <c r="J20" s="54"/>
      <c r="K20" s="42"/>
      <c r="M20" s="1" t="str">
        <f>IF($E20="","Z","A")</f>
        <v>A</v>
      </c>
      <c r="N20" s="1" t="str">
        <f>IF($E20="","Z","B")</f>
        <v>B</v>
      </c>
    </row>
    <row r="21" spans="1:14" x14ac:dyDescent="0.2">
      <c r="A21" s="51" t="s">
        <v>53</v>
      </c>
      <c r="B21" s="52"/>
      <c r="C21" s="52"/>
      <c r="D21" s="4">
        <v>250</v>
      </c>
      <c r="E21" s="53" t="str">
        <f>IF(K21="x","",IF(D21&gt;=100,"Service, Liquidität, Anlagen: Garantien oder Kautionsversicherung, sofern im Angebot",""))</f>
        <v>Service, Liquidität, Anlagen: Garantien oder Kautionsversicherung, sofern im Angebot</v>
      </c>
      <c r="F21" s="53"/>
      <c r="G21" s="53"/>
      <c r="H21" s="53"/>
      <c r="I21" s="53"/>
      <c r="J21" s="54"/>
      <c r="K21" s="42"/>
      <c r="M21" s="1" t="str">
        <f>IF(E21="","Z","F")</f>
        <v>F</v>
      </c>
    </row>
    <row r="22" spans="1:14" x14ac:dyDescent="0.2">
      <c r="A22" s="51" t="s">
        <v>50</v>
      </c>
      <c r="B22" s="52"/>
      <c r="C22" s="52"/>
      <c r="D22" s="4">
        <v>824</v>
      </c>
      <c r="E22" s="58" t="str">
        <f>IF(D22="","",IF(D5=0,"Bitte Anzahl Mitarbeiter in D5 ergänzen",IF(D22/D5/12&lt;2,"",CONCATENATE("Mitarbeiter binden / gewinnen: Monatslohn je MA €: ",ROUND(D22/D5/12*1000,0)))))</f>
        <v>Mitarbeiter binden / gewinnen: Monatslohn je MA €: 3433</v>
      </c>
      <c r="F22" s="59"/>
      <c r="G22" s="59"/>
      <c r="H22" s="59"/>
      <c r="I22" s="59"/>
      <c r="J22" s="59"/>
      <c r="K22" s="42"/>
    </row>
    <row r="23" spans="1:14" x14ac:dyDescent="0.2">
      <c r="A23" s="51" t="s">
        <v>54</v>
      </c>
      <c r="B23" s="52"/>
      <c r="C23" s="52"/>
      <c r="D23" s="4">
        <v>3</v>
      </c>
      <c r="E23" s="54" t="str">
        <f>IF(K23="x","",IF(D23="","",IF(D5="","Bitte Anzahl Mitarbeiter in D5 ergänzen",CONCATENATE("Jahresprämie (max 3.864,-) je Mitarbeiter: €  ",ROUND(D23/D5*1000,0)))))</f>
        <v>Jahresprämie (max 3.864,-) je Mitarbeiter: €  150</v>
      </c>
      <c r="F23" s="60"/>
      <c r="G23" s="60"/>
      <c r="H23" s="60"/>
      <c r="I23" s="60"/>
      <c r="J23" s="60"/>
      <c r="K23" s="42"/>
    </row>
    <row r="24" spans="1:14" x14ac:dyDescent="0.2">
      <c r="A24" s="51" t="s">
        <v>55</v>
      </c>
      <c r="B24" s="52"/>
      <c r="C24" s="52"/>
      <c r="D24" s="4">
        <v>98</v>
      </c>
      <c r="E24" s="53" t="str">
        <f>IF(K24="x","",IF(D24&gt;12,"Investitionen: Leasing",""))</f>
        <v>Investitionen: Leasing</v>
      </c>
      <c r="F24" s="53"/>
      <c r="G24" s="53"/>
      <c r="H24" s="53"/>
      <c r="I24" s="53"/>
      <c r="J24" s="54"/>
      <c r="K24" s="42"/>
      <c r="M24" s="1" t="str">
        <f>IF(E24="","Z","D")</f>
        <v>D</v>
      </c>
    </row>
    <row r="25" spans="1:14" x14ac:dyDescent="0.2">
      <c r="A25" s="51" t="s">
        <v>56</v>
      </c>
      <c r="B25" s="52"/>
      <c r="C25" s="52"/>
      <c r="D25" s="4">
        <v>33</v>
      </c>
      <c r="E25" s="53" t="str">
        <f>IF(K25="x","",IF(D25&gt;5,"Risiken richtig managen: Sachversicherungen, Kontakt zur Agentur herstellen",""))</f>
        <v>Risiken richtig managen: Sachversicherungen, Kontakt zur Agentur herstellen</v>
      </c>
      <c r="F25" s="53"/>
      <c r="G25" s="53"/>
      <c r="H25" s="53"/>
      <c r="I25" s="53"/>
      <c r="J25" s="54"/>
      <c r="K25" s="42"/>
      <c r="M25" s="1" t="str">
        <f>IF(E25="","Z","E")</f>
        <v>E</v>
      </c>
    </row>
    <row r="26" spans="1:14" x14ac:dyDescent="0.2">
      <c r="A26" s="51" t="s">
        <v>0</v>
      </c>
      <c r="B26" s="52"/>
      <c r="C26" s="52"/>
      <c r="D26" s="4" t="s">
        <v>6</v>
      </c>
      <c r="E26" s="53" t="str">
        <f>IF(K26="x","",IF(D26=L$11,"Risiken richtig managen: Forderungsausfallversicherung",""))</f>
        <v>Risiken richtig managen: Forderungsausfallversicherung</v>
      </c>
      <c r="F26" s="53"/>
      <c r="G26" s="53"/>
      <c r="H26" s="53"/>
      <c r="I26" s="53"/>
      <c r="J26" s="54"/>
      <c r="K26" s="42"/>
      <c r="M26" s="1" t="str">
        <f>IF(E26="","Z","E")</f>
        <v>E</v>
      </c>
    </row>
    <row r="27" spans="1:14" x14ac:dyDescent="0.2">
      <c r="A27" s="51" t="s">
        <v>32</v>
      </c>
      <c r="B27" s="52"/>
      <c r="C27" s="52"/>
      <c r="D27" s="4" t="s">
        <v>6</v>
      </c>
      <c r="E27" s="53" t="str">
        <f>IF(K27="x","",IF(D27=L$11,"Internationale Aktivitäten: Hinzuziehung Auslandsfachberater wegen Devisen",""))</f>
        <v>Internationale Aktivitäten: Hinzuziehung Auslandsfachberater wegen Devisen</v>
      </c>
      <c r="F27" s="53"/>
      <c r="G27" s="53"/>
      <c r="H27" s="53"/>
      <c r="I27" s="53"/>
      <c r="J27" s="54"/>
      <c r="K27" s="42"/>
      <c r="M27" s="1" t="str">
        <f>IF(E27="","Z","C")</f>
        <v>C</v>
      </c>
    </row>
    <row r="28" spans="1:14" x14ac:dyDescent="0.2">
      <c r="A28" s="51" t="s">
        <v>57</v>
      </c>
      <c r="B28" s="52"/>
      <c r="C28" s="52"/>
      <c r="D28" s="4">
        <v>1250</v>
      </c>
      <c r="E28" s="53" t="str">
        <f>IF(K28="x","",IF(D28=0,"",IF(D29="","",IF(D29/D28&lt;35%,"Wir sind wichtiger Kreditgeber! Zusatzgeschäft einfordern!",""))))</f>
        <v>Wir sind wichtiger Kreditgeber! Zusatzgeschäft einfordern!</v>
      </c>
      <c r="F28" s="53"/>
      <c r="G28" s="53"/>
      <c r="H28" s="53"/>
      <c r="I28" s="53"/>
      <c r="J28" s="54"/>
      <c r="K28" s="42"/>
    </row>
    <row r="29" spans="1:14" x14ac:dyDescent="0.2">
      <c r="A29" s="51" t="s">
        <v>58</v>
      </c>
      <c r="B29" s="52"/>
      <c r="C29" s="52"/>
      <c r="D29" s="4">
        <v>400</v>
      </c>
      <c r="E29" s="53" t="str">
        <f>IF(K29="x","",IF(D29&gt;50,"Investitionen: Forwarddarlehn / Prolongationstermin erfragen",""))</f>
        <v>Investitionen: Forwarddarlehn / Prolongationstermin erfragen</v>
      </c>
      <c r="F29" s="53"/>
      <c r="G29" s="53"/>
      <c r="H29" s="53"/>
      <c r="I29" s="53"/>
      <c r="J29" s="54"/>
      <c r="K29" s="42"/>
      <c r="M29" s="1" t="str">
        <f>IF(E29="","Z","D")</f>
        <v>D</v>
      </c>
    </row>
    <row r="30" spans="1:14" x14ac:dyDescent="0.2">
      <c r="A30" s="51" t="s">
        <v>59</v>
      </c>
      <c r="B30" s="52"/>
      <c r="C30" s="52"/>
      <c r="D30" s="4">
        <v>600</v>
      </c>
      <c r="E30" s="53" t="str">
        <f>IF(K30="x","",IF(D15&gt;12,"Rating schwach!",IF(D30&gt;50,"Investitionen: Investitionslinie ansprechen","")))</f>
        <v>Investitionen: Investitionslinie ansprechen</v>
      </c>
      <c r="F30" s="53"/>
      <c r="G30" s="53"/>
      <c r="H30" s="53"/>
      <c r="I30" s="53"/>
      <c r="J30" s="54"/>
      <c r="K30" s="42"/>
      <c r="M30" s="1" t="str">
        <f>IF(E30="","Z","D")</f>
        <v>D</v>
      </c>
    </row>
    <row r="31" spans="1:14" x14ac:dyDescent="0.2">
      <c r="A31" s="12" t="s">
        <v>60</v>
      </c>
      <c r="B31" s="13"/>
      <c r="C31" s="13"/>
      <c r="D31" s="4">
        <v>900</v>
      </c>
      <c r="E31" s="53" t="str">
        <f>IF(K31="x","",IF(D16&gt;12,"Rating schwach!",IF(D31&gt;50,"Service, Liquidität, Anlagen: Betriebsmittellinie ansprechen","")))</f>
        <v>Service, Liquidität, Anlagen: Betriebsmittellinie ansprechen</v>
      </c>
      <c r="F31" s="53"/>
      <c r="G31" s="53"/>
      <c r="H31" s="53"/>
      <c r="I31" s="53"/>
      <c r="J31" s="54"/>
      <c r="K31" s="42"/>
      <c r="M31" s="1" t="str">
        <f>IF(E31="","Z","F")</f>
        <v>F</v>
      </c>
    </row>
    <row r="32" spans="1:14" x14ac:dyDescent="0.2">
      <c r="A32" s="51" t="s">
        <v>1</v>
      </c>
      <c r="B32" s="52"/>
      <c r="C32" s="52"/>
      <c r="D32" s="14">
        <v>51</v>
      </c>
      <c r="E32" s="53" t="str">
        <f>IF(K32="x","",IF(D32&gt;25,"Service, Liquidität, Anlagen: mglw. keine durchgängige Skontierung =&gt; Betriebsmittel / Factoring",""))</f>
        <v>Service, Liquidität, Anlagen: mglw. keine durchgängige Skontierung =&gt; Betriebsmittel / Factoring</v>
      </c>
      <c r="F32" s="53"/>
      <c r="G32" s="53"/>
      <c r="H32" s="53"/>
      <c r="I32" s="53"/>
      <c r="J32" s="54"/>
      <c r="K32" s="42"/>
      <c r="M32" s="1" t="str">
        <f>IF(E32="","Z","F")</f>
        <v>F</v>
      </c>
    </row>
    <row r="33" spans="1:14" x14ac:dyDescent="0.2">
      <c r="A33" s="44"/>
      <c r="B33" s="44"/>
      <c r="C33" s="44"/>
      <c r="D33" s="2"/>
      <c r="E33" s="57"/>
      <c r="F33" s="57"/>
      <c r="G33" s="57"/>
      <c r="H33" s="57"/>
      <c r="I33" s="57"/>
      <c r="J33" s="57"/>
    </row>
    <row r="34" spans="1:14" x14ac:dyDescent="0.2">
      <c r="A34" s="55" t="s">
        <v>5</v>
      </c>
      <c r="B34" s="55"/>
      <c r="C34" s="55"/>
      <c r="D34" s="2"/>
      <c r="E34" s="56" t="s">
        <v>11</v>
      </c>
      <c r="F34" s="56"/>
      <c r="G34" s="56"/>
      <c r="H34" s="56"/>
      <c r="I34" s="56"/>
      <c r="J34" s="56"/>
      <c r="K34" s="8" t="s">
        <v>2</v>
      </c>
    </row>
    <row r="35" spans="1:14" x14ac:dyDescent="0.2">
      <c r="A35" s="51" t="s">
        <v>3</v>
      </c>
      <c r="B35" s="52"/>
      <c r="C35" s="52"/>
      <c r="D35" s="4" t="s">
        <v>6</v>
      </c>
      <c r="E35" s="53" t="str">
        <f>IF(K35="x","",IF(D35="erheblich","Service, Liquidität, Anlagen: Kartenleser",""))</f>
        <v>Service, Liquidität, Anlagen: Kartenleser</v>
      </c>
      <c r="F35" s="53"/>
      <c r="G35" s="53"/>
      <c r="H35" s="53"/>
      <c r="I35" s="53"/>
      <c r="J35" s="54"/>
      <c r="K35" s="42"/>
      <c r="M35" s="1" t="str">
        <f>IF(E35="","Z","F")</f>
        <v>F</v>
      </c>
    </row>
    <row r="36" spans="1:14" x14ac:dyDescent="0.2">
      <c r="A36" s="51" t="s">
        <v>4</v>
      </c>
      <c r="B36" s="52"/>
      <c r="C36" s="52"/>
      <c r="D36" s="4" t="s">
        <v>6</v>
      </c>
      <c r="E36" s="53" t="str">
        <f>IF(K36="x","",IF(D36="erheblich","Service, Liquidität, Anlagen: EB-Software / Online Banking",""))</f>
        <v>Service, Liquidität, Anlagen: EB-Software / Online Banking</v>
      </c>
      <c r="F36" s="53"/>
      <c r="G36" s="53"/>
      <c r="H36" s="53"/>
      <c r="I36" s="53"/>
      <c r="J36" s="54"/>
      <c r="K36" s="42"/>
      <c r="M36" s="1" t="str">
        <f>IF(E36="","Z","F")</f>
        <v>F</v>
      </c>
    </row>
    <row r="37" spans="1:14" x14ac:dyDescent="0.2">
      <c r="A37" s="51" t="s">
        <v>14</v>
      </c>
      <c r="B37" s="52"/>
      <c r="C37" s="52"/>
      <c r="D37" s="4" t="s">
        <v>61</v>
      </c>
      <c r="E37" s="53" t="str">
        <f>IF(K37="x","",IF(D37="Nein","",IF(D37="Online","Service, Liquidität, Anlagen: Online-Bezahlsysteme",IF(D37="Offline","Service, Liquidität, Anlagen: Kartenleser",IF(D37="On- und Offline","Service, Liquidität, Anlagen: Kartenleser, Online-Bezahlmöglichkeiten","")))))</f>
        <v>Service, Liquidität, Anlagen: Kartenleser, Online-Bezahlmöglichkeiten</v>
      </c>
      <c r="F37" s="53"/>
      <c r="G37" s="53"/>
      <c r="H37" s="53"/>
      <c r="I37" s="53"/>
      <c r="J37" s="54"/>
      <c r="K37" s="42"/>
      <c r="M37" s="1" t="str">
        <f t="shared" ref="M37" si="1">IF(E37="","Z","F")</f>
        <v>F</v>
      </c>
    </row>
    <row r="38" spans="1:14" x14ac:dyDescent="0.2">
      <c r="A38" s="51" t="s">
        <v>13</v>
      </c>
      <c r="B38" s="52"/>
      <c r="C38" s="52"/>
      <c r="D38" s="4" t="s">
        <v>61</v>
      </c>
      <c r="E38" s="53" t="str">
        <f>IF(K38="x","",IF(D38="Nein","",IF(D38="Online","Service, Liquidität, Anlagen: Online-Bezahlsysteme",IF(D38="Offline","Risiken richtig managen: WKV",IF(D38="On- und Offline","Risiken und Service: WKV, Online-Bezahlmöglichkeiten","")))))</f>
        <v>Risiken und Service: WKV, Online-Bezahlmöglichkeiten</v>
      </c>
      <c r="F38" s="53"/>
      <c r="G38" s="53"/>
      <c r="H38" s="53"/>
      <c r="I38" s="53"/>
      <c r="J38" s="54"/>
      <c r="K38" s="42"/>
      <c r="M38" s="1" t="str">
        <f>IF(E38="","Z",IF(D38="Offline","Z","F"))</f>
        <v>F</v>
      </c>
      <c r="N38" s="1" t="str">
        <f>IF($E38="","Z",IF(D38="Online","Z","E"))</f>
        <v>E</v>
      </c>
    </row>
    <row r="39" spans="1:14" x14ac:dyDescent="0.2">
      <c r="A39" s="44"/>
      <c r="B39" s="44"/>
      <c r="C39" s="44"/>
      <c r="D39" s="2"/>
      <c r="E39" s="44"/>
      <c r="F39" s="44"/>
      <c r="G39" s="44"/>
      <c r="H39" s="44"/>
      <c r="I39" s="44"/>
      <c r="J39" s="44"/>
    </row>
    <row r="40" spans="1:14" x14ac:dyDescent="0.2">
      <c r="A40" s="44"/>
      <c r="B40" s="44"/>
      <c r="C40" s="44"/>
      <c r="D40" s="2"/>
      <c r="E40" s="44"/>
      <c r="F40" s="44"/>
      <c r="G40" s="44"/>
      <c r="H40" s="44"/>
      <c r="I40" s="44"/>
      <c r="J40" s="44"/>
    </row>
    <row r="41" spans="1:14" x14ac:dyDescent="0.2">
      <c r="A41" s="44"/>
      <c r="B41" s="44"/>
      <c r="C41" s="44"/>
      <c r="D41" s="2"/>
      <c r="E41" s="44"/>
      <c r="F41" s="44"/>
      <c r="G41" s="44"/>
      <c r="H41" s="44"/>
      <c r="I41" s="44"/>
      <c r="J41" s="44"/>
    </row>
    <row r="42" spans="1:14" ht="19.899999999999999" customHeight="1" x14ac:dyDescent="0.2">
      <c r="A42" s="44"/>
      <c r="B42" s="44"/>
      <c r="C42" s="44"/>
      <c r="D42" s="2"/>
      <c r="E42" s="49">
        <f>M42</f>
        <v>2</v>
      </c>
      <c r="F42" s="49"/>
      <c r="G42" s="49"/>
      <c r="H42" s="49"/>
      <c r="I42" s="49"/>
      <c r="J42" s="49"/>
      <c r="M42" s="1">
        <f>COUNTIF(M$4:N$38,"A")</f>
        <v>2</v>
      </c>
    </row>
    <row r="43" spans="1:14" ht="19.899999999999999" customHeight="1" x14ac:dyDescent="0.2">
      <c r="A43" s="44"/>
      <c r="B43" s="44"/>
      <c r="C43" s="44"/>
      <c r="D43" s="2"/>
      <c r="E43" s="50">
        <f t="shared" ref="E43:E47" si="2">M43</f>
        <v>3</v>
      </c>
      <c r="F43" s="50"/>
      <c r="G43" s="50"/>
      <c r="H43" s="50"/>
      <c r="I43" s="50"/>
      <c r="J43" s="50"/>
      <c r="M43" s="1">
        <f>COUNTIF(M$4:N$38,"B")</f>
        <v>3</v>
      </c>
    </row>
    <row r="44" spans="1:14" ht="19.899999999999999" customHeight="1" x14ac:dyDescent="0.2">
      <c r="A44" s="44"/>
      <c r="B44" s="44"/>
      <c r="C44" s="44"/>
      <c r="D44" s="2"/>
      <c r="E44" s="46">
        <f t="shared" si="2"/>
        <v>4</v>
      </c>
      <c r="F44" s="46"/>
      <c r="G44" s="46"/>
      <c r="H44" s="46"/>
      <c r="I44" s="46"/>
      <c r="J44" s="46"/>
      <c r="M44" s="1">
        <f>COUNTIF(M$4:N$38,"C")</f>
        <v>4</v>
      </c>
    </row>
    <row r="45" spans="1:14" ht="19.899999999999999" customHeight="1" x14ac:dyDescent="0.2">
      <c r="A45" s="44"/>
      <c r="B45" s="44"/>
      <c r="C45" s="44"/>
      <c r="D45" s="2"/>
      <c r="E45" s="47">
        <f t="shared" si="2"/>
        <v>4</v>
      </c>
      <c r="F45" s="47"/>
      <c r="G45" s="47"/>
      <c r="H45" s="47"/>
      <c r="I45" s="47"/>
      <c r="J45" s="47"/>
      <c r="M45" s="1">
        <f>COUNTIF(M$4:N$38,"D")</f>
        <v>4</v>
      </c>
    </row>
    <row r="46" spans="1:14" ht="19.899999999999999" customHeight="1" x14ac:dyDescent="0.2">
      <c r="A46" s="44"/>
      <c r="B46" s="44"/>
      <c r="C46" s="44"/>
      <c r="D46" s="2"/>
      <c r="E46" s="48">
        <f t="shared" si="2"/>
        <v>6</v>
      </c>
      <c r="F46" s="48"/>
      <c r="G46" s="48"/>
      <c r="H46" s="48"/>
      <c r="I46" s="48"/>
      <c r="J46" s="48"/>
      <c r="M46" s="1">
        <f>COUNTIF(M$4:N$38,"E")</f>
        <v>6</v>
      </c>
    </row>
    <row r="47" spans="1:14" ht="19.899999999999999" customHeight="1" x14ac:dyDescent="0.2">
      <c r="A47" s="44"/>
      <c r="B47" s="44"/>
      <c r="C47" s="44"/>
      <c r="D47" s="2"/>
      <c r="E47" s="45">
        <f t="shared" si="2"/>
        <v>11</v>
      </c>
      <c r="F47" s="45"/>
      <c r="G47" s="45"/>
      <c r="H47" s="45"/>
      <c r="I47" s="45"/>
      <c r="J47" s="45"/>
      <c r="M47" s="1">
        <f>COUNTIF(M$4:N$38,"F")</f>
        <v>11</v>
      </c>
    </row>
    <row r="48" spans="1:14" x14ac:dyDescent="0.2">
      <c r="D48" s="2"/>
      <c r="E48" s="44"/>
      <c r="F48" s="44"/>
      <c r="G48" s="44"/>
      <c r="H48" s="44"/>
      <c r="I48" s="44"/>
      <c r="J48" s="44"/>
      <c r="M48" s="1">
        <f>COUNTIF(M$4:N$38,"Z")</f>
        <v>0</v>
      </c>
    </row>
    <row r="49" spans="4:10" x14ac:dyDescent="0.2">
      <c r="D49" s="2"/>
      <c r="E49" s="1" t="s">
        <v>77</v>
      </c>
      <c r="F49" s="43">
        <f>E42</f>
        <v>2</v>
      </c>
    </row>
    <row r="50" spans="4:10" x14ac:dyDescent="0.2">
      <c r="D50" s="2"/>
      <c r="E50" s="1" t="s">
        <v>78</v>
      </c>
      <c r="F50" s="43">
        <f t="shared" ref="F50:F54" si="3">E43</f>
        <v>3</v>
      </c>
    </row>
    <row r="51" spans="4:10" x14ac:dyDescent="0.2">
      <c r="D51" s="2"/>
      <c r="E51" s="1" t="s">
        <v>79</v>
      </c>
      <c r="F51" s="43">
        <f t="shared" si="3"/>
        <v>4</v>
      </c>
    </row>
    <row r="52" spans="4:10" x14ac:dyDescent="0.2">
      <c r="D52" s="2"/>
      <c r="E52" s="1" t="s">
        <v>80</v>
      </c>
      <c r="F52" s="43">
        <f t="shared" si="3"/>
        <v>4</v>
      </c>
    </row>
    <row r="53" spans="4:10" x14ac:dyDescent="0.2">
      <c r="D53" s="2"/>
      <c r="E53" s="1" t="s">
        <v>81</v>
      </c>
      <c r="F53" s="43">
        <f t="shared" si="3"/>
        <v>6</v>
      </c>
    </row>
    <row r="54" spans="4:10" x14ac:dyDescent="0.2">
      <c r="D54" s="2"/>
      <c r="E54" s="1" t="s">
        <v>82</v>
      </c>
      <c r="F54" s="43">
        <f t="shared" si="3"/>
        <v>11</v>
      </c>
    </row>
    <row r="55" spans="4:10" x14ac:dyDescent="0.2">
      <c r="D55" s="2"/>
      <c r="E55" s="44"/>
      <c r="F55" s="44"/>
      <c r="G55" s="44"/>
      <c r="H55" s="44"/>
      <c r="I55" s="44"/>
      <c r="J55" s="44"/>
    </row>
    <row r="56" spans="4:10" x14ac:dyDescent="0.2">
      <c r="D56" s="2"/>
    </row>
    <row r="57" spans="4:10" x14ac:dyDescent="0.2">
      <c r="D57" s="2"/>
    </row>
    <row r="58" spans="4:10" x14ac:dyDescent="0.2">
      <c r="D58" s="2"/>
    </row>
    <row r="59" spans="4:10" x14ac:dyDescent="0.2">
      <c r="D59" s="2"/>
    </row>
    <row r="60" spans="4:10" x14ac:dyDescent="0.2">
      <c r="D60" s="2"/>
    </row>
    <row r="61" spans="4:10" x14ac:dyDescent="0.2">
      <c r="D61" s="2"/>
    </row>
    <row r="62" spans="4:10" x14ac:dyDescent="0.2">
      <c r="D62" s="2"/>
    </row>
    <row r="63" spans="4:10" x14ac:dyDescent="0.2">
      <c r="D63" s="2"/>
    </row>
    <row r="64" spans="4:10" x14ac:dyDescent="0.2">
      <c r="D64" s="2"/>
    </row>
    <row r="65" spans="4:4" x14ac:dyDescent="0.2">
      <c r="D65" s="2"/>
    </row>
    <row r="66" spans="4:4" x14ac:dyDescent="0.2">
      <c r="D66" s="2"/>
    </row>
    <row r="67" spans="4:4" x14ac:dyDescent="0.2">
      <c r="D67" s="2"/>
    </row>
    <row r="68" spans="4:4" x14ac:dyDescent="0.2">
      <c r="D68" s="2"/>
    </row>
    <row r="69" spans="4:4" x14ac:dyDescent="0.2">
      <c r="D69" s="2"/>
    </row>
    <row r="70" spans="4:4" x14ac:dyDescent="0.2">
      <c r="D70" s="2"/>
    </row>
    <row r="71" spans="4:4" x14ac:dyDescent="0.2">
      <c r="D71" s="2"/>
    </row>
    <row r="72" spans="4:4" x14ac:dyDescent="0.2">
      <c r="D72" s="2"/>
    </row>
    <row r="73" spans="4:4" x14ac:dyDescent="0.2">
      <c r="D73" s="2"/>
    </row>
    <row r="74" spans="4:4" x14ac:dyDescent="0.2">
      <c r="D74" s="2"/>
    </row>
    <row r="75" spans="4:4" x14ac:dyDescent="0.2">
      <c r="D75" s="2"/>
    </row>
    <row r="76" spans="4:4" x14ac:dyDescent="0.2">
      <c r="D76" s="2"/>
    </row>
    <row r="77" spans="4:4" x14ac:dyDescent="0.2">
      <c r="D77" s="2"/>
    </row>
    <row r="78" spans="4:4" x14ac:dyDescent="0.2">
      <c r="D78" s="2"/>
    </row>
    <row r="79" spans="4:4" x14ac:dyDescent="0.2">
      <c r="D79" s="2"/>
    </row>
    <row r="80" spans="4:4" x14ac:dyDescent="0.2">
      <c r="D80" s="2"/>
    </row>
    <row r="81" spans="4:4" x14ac:dyDescent="0.2">
      <c r="D81" s="2"/>
    </row>
    <row r="82" spans="4:4" x14ac:dyDescent="0.2">
      <c r="D82" s="2"/>
    </row>
    <row r="83" spans="4:4" x14ac:dyDescent="0.2">
      <c r="D83" s="2"/>
    </row>
    <row r="84" spans="4:4" x14ac:dyDescent="0.2">
      <c r="D84" s="2"/>
    </row>
    <row r="85" spans="4:4" x14ac:dyDescent="0.2">
      <c r="D85" s="2"/>
    </row>
    <row r="86" spans="4:4" x14ac:dyDescent="0.2">
      <c r="D86" s="2"/>
    </row>
    <row r="87" spans="4:4" x14ac:dyDescent="0.2">
      <c r="D87" s="2"/>
    </row>
    <row r="88" spans="4:4" x14ac:dyDescent="0.2">
      <c r="D88" s="2"/>
    </row>
    <row r="89" spans="4:4" x14ac:dyDescent="0.2">
      <c r="D89" s="2"/>
    </row>
    <row r="90" spans="4:4" x14ac:dyDescent="0.2">
      <c r="D90" s="2"/>
    </row>
    <row r="91" spans="4:4" x14ac:dyDescent="0.2">
      <c r="D91" s="2"/>
    </row>
    <row r="92" spans="4:4" x14ac:dyDescent="0.2">
      <c r="D92" s="2"/>
    </row>
    <row r="93" spans="4:4" x14ac:dyDescent="0.2">
      <c r="D93" s="2"/>
    </row>
    <row r="94" spans="4:4" x14ac:dyDescent="0.2">
      <c r="D94" s="2"/>
    </row>
    <row r="95" spans="4:4" x14ac:dyDescent="0.2">
      <c r="D95" s="2"/>
    </row>
    <row r="96" spans="4:4" x14ac:dyDescent="0.2">
      <c r="D96" s="2"/>
    </row>
    <row r="97" spans="4:4" x14ac:dyDescent="0.2">
      <c r="D97" s="2"/>
    </row>
    <row r="98" spans="4:4" x14ac:dyDescent="0.2">
      <c r="D98" s="2"/>
    </row>
    <row r="99" spans="4:4" x14ac:dyDescent="0.2">
      <c r="D99" s="2"/>
    </row>
    <row r="100" spans="4:4" x14ac:dyDescent="0.2">
      <c r="D100" s="2"/>
    </row>
    <row r="101" spans="4:4" x14ac:dyDescent="0.2">
      <c r="D101" s="2"/>
    </row>
    <row r="102" spans="4:4" x14ac:dyDescent="0.2">
      <c r="D102" s="2"/>
    </row>
    <row r="103" spans="4:4" x14ac:dyDescent="0.2">
      <c r="D103" s="2"/>
    </row>
    <row r="104" spans="4:4" x14ac:dyDescent="0.2">
      <c r="D104" s="2"/>
    </row>
  </sheetData>
  <sheetProtection algorithmName="SHA-512" hashValue="B11nDvp2o/7M9d7ikdVxiUv3AiQqRmvrqUEC7MX+b9hI1qc2LBM/xhw04JsEmiEDQEK/yDQoQXDpjS4NxjI/gQ==" saltValue="jbnK5RiBu/Oq0A1h/X3yqQ==" spinCount="100000" sheet="1" formatCells="0" formatColumns="0" formatRows="0" selectLockedCells="1"/>
  <mergeCells count="90">
    <mergeCell ref="E55:J55"/>
    <mergeCell ref="A47:C47"/>
    <mergeCell ref="E47:J47"/>
    <mergeCell ref="E48:J48"/>
    <mergeCell ref="A44:C44"/>
    <mergeCell ref="E44:J44"/>
    <mergeCell ref="A45:C45"/>
    <mergeCell ref="E45:J45"/>
    <mergeCell ref="A46:C46"/>
    <mergeCell ref="E46:J46"/>
    <mergeCell ref="A41:C41"/>
    <mergeCell ref="E41:J41"/>
    <mergeCell ref="A42:C42"/>
    <mergeCell ref="E42:J42"/>
    <mergeCell ref="A43:C43"/>
    <mergeCell ref="E43:J43"/>
    <mergeCell ref="A38:C38"/>
    <mergeCell ref="E38:J38"/>
    <mergeCell ref="A39:C39"/>
    <mergeCell ref="E39:J39"/>
    <mergeCell ref="A40:C40"/>
    <mergeCell ref="E40:J40"/>
    <mergeCell ref="A35:C35"/>
    <mergeCell ref="E35:J35"/>
    <mergeCell ref="A36:C36"/>
    <mergeCell ref="E36:J36"/>
    <mergeCell ref="A37:C37"/>
    <mergeCell ref="E37:J37"/>
    <mergeCell ref="A34:C34"/>
    <mergeCell ref="E34:J34"/>
    <mergeCell ref="A28:C28"/>
    <mergeCell ref="E28:J28"/>
    <mergeCell ref="A29:C29"/>
    <mergeCell ref="E29:J29"/>
    <mergeCell ref="A30:C30"/>
    <mergeCell ref="E30:J30"/>
    <mergeCell ref="E31:J31"/>
    <mergeCell ref="A32:C32"/>
    <mergeCell ref="E32:J32"/>
    <mergeCell ref="A33:C33"/>
    <mergeCell ref="E33:J33"/>
    <mergeCell ref="A25:C25"/>
    <mergeCell ref="E25:J25"/>
    <mergeCell ref="A26:C26"/>
    <mergeCell ref="E26:J26"/>
    <mergeCell ref="A27:C27"/>
    <mergeCell ref="E27:J27"/>
    <mergeCell ref="A22:C22"/>
    <mergeCell ref="E22:J22"/>
    <mergeCell ref="A23:C23"/>
    <mergeCell ref="E23:J23"/>
    <mergeCell ref="A24:C24"/>
    <mergeCell ref="E24:J24"/>
    <mergeCell ref="A19:C19"/>
    <mergeCell ref="E19:J19"/>
    <mergeCell ref="A20:C20"/>
    <mergeCell ref="E20:J20"/>
    <mergeCell ref="A21:C21"/>
    <mergeCell ref="E21:J21"/>
    <mergeCell ref="A18:C18"/>
    <mergeCell ref="E18:J18"/>
    <mergeCell ref="A11:C11"/>
    <mergeCell ref="E11:J11"/>
    <mergeCell ref="A12:C12"/>
    <mergeCell ref="E12:J12"/>
    <mergeCell ref="A13:C13"/>
    <mergeCell ref="E13:J13"/>
    <mergeCell ref="A14:C14"/>
    <mergeCell ref="E14:J14"/>
    <mergeCell ref="A15:C15"/>
    <mergeCell ref="E15:J15"/>
    <mergeCell ref="A17:C17"/>
    <mergeCell ref="A8:C8"/>
    <mergeCell ref="E8:J8"/>
    <mergeCell ref="A9:C9"/>
    <mergeCell ref="E9:J9"/>
    <mergeCell ref="A10:C10"/>
    <mergeCell ref="E10:J10"/>
    <mergeCell ref="A5:C5"/>
    <mergeCell ref="E5:J5"/>
    <mergeCell ref="A6:C6"/>
    <mergeCell ref="E6:J6"/>
    <mergeCell ref="A7:C7"/>
    <mergeCell ref="E7:J7"/>
    <mergeCell ref="A1:C1"/>
    <mergeCell ref="D1:K1"/>
    <mergeCell ref="A3:C3"/>
    <mergeCell ref="E3:J3"/>
    <mergeCell ref="A4:C4"/>
    <mergeCell ref="E4:J4"/>
  </mergeCells>
  <conditionalFormatting sqref="E3:J38">
    <cfRule type="containsText" dxfId="13" priority="7" operator="containsText" text="Nachfolge">
      <formula>NOT(ISERROR(SEARCH("Nachfolge",E3)))</formula>
    </cfRule>
  </conditionalFormatting>
  <conditionalFormatting sqref="E4:J38">
    <cfRule type="containsText" dxfId="12" priority="1" operator="containsText" text="Risiken und Service">
      <formula>NOT(ISERROR(SEARCH("Risiken und Service",E4)))</formula>
    </cfRule>
    <cfRule type="containsText" dxfId="11" priority="2" operator="containsText" text="Liquidität">
      <formula>NOT(ISERROR(SEARCH("Liquidität",E4)))</formula>
    </cfRule>
    <cfRule type="containsText" dxfId="10" priority="3" operator="containsText" text="Risiken richtig">
      <formula>NOT(ISERROR(SEARCH("Risiken richtig",E4)))</formula>
    </cfRule>
    <cfRule type="containsText" dxfId="9" priority="4" operator="containsText" text="Investition">
      <formula>NOT(ISERROR(SEARCH("Investition",E4)))</formula>
    </cfRule>
    <cfRule type="containsText" dxfId="8" priority="5" operator="containsText" text="Internationale Aktivitäten">
      <formula>NOT(ISERROR(SEARCH("Internationale Aktivitäten",E4)))</formula>
    </cfRule>
    <cfRule type="containsText" dxfId="7" priority="6" operator="containsText" text="Mitarbeiter">
      <formula>NOT(ISERROR(SEARCH("Mitarbeiter",E4)))</formula>
    </cfRule>
  </conditionalFormatting>
  <dataValidations count="6">
    <dataValidation type="whole" allowBlank="1" showInputMessage="1" showErrorMessage="1" sqref="D15" xr:uid="{A9E8E906-D9D2-4BEB-BF4F-29D1475D53A6}">
      <formula1>1</formula1>
      <formula2>18</formula2>
    </dataValidation>
    <dataValidation type="list" allowBlank="1" showInputMessage="1" showErrorMessage="1" sqref="D19 D14" xr:uid="{3458DA0B-ECDD-41F0-A86B-61B0462307D7}">
      <formula1>$L$9:$L$10</formula1>
    </dataValidation>
    <dataValidation type="list" allowBlank="1" showInputMessage="1" showErrorMessage="1" sqref="D35:D36 D10:D12 D26:D27" xr:uid="{EF9A527C-3CDE-421A-8CB0-3F042510AA92}">
      <formula1>$L$11:$L$12</formula1>
    </dataValidation>
    <dataValidation type="list" allowBlank="1" showInputMessage="1" showErrorMessage="1" sqref="D4" xr:uid="{F48A76E0-BC15-4F34-8E93-8510E4D81614}">
      <formula1>$L$7:$L$8</formula1>
    </dataValidation>
    <dataValidation type="list" allowBlank="1" showInputMessage="1" showErrorMessage="1" sqref="D8:D9 D13" xr:uid="{EF1D1BE4-00AA-4131-9885-DFCCC3DCBE82}">
      <formula1>$L$5:$L$6</formula1>
    </dataValidation>
    <dataValidation type="list" allowBlank="1" showInputMessage="1" showErrorMessage="1" sqref="D37:D38" xr:uid="{512F7430-EE83-4071-B6E7-41C026A352CF}">
      <formula1>"Nein,Offline,Online,On- und Offline"</formula1>
    </dataValidation>
  </dataValidations>
  <printOptions horizontalCentered="1"/>
  <pageMargins left="0.19685039370078741" right="0.27559055118110237" top="0.98425196850393704" bottom="0.11811023622047245" header="0.15748031496062992" footer="0.11811023622047245"/>
  <pageSetup paperSize="9" scale="80" orientation="landscape" r:id="rId1"/>
  <headerFooter alignWithMargins="0">
    <oddFooter>&amp;R&amp;D</oddFooter>
  </headerFooter>
  <rowBreaks count="1" manualBreakCount="1">
    <brk id="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E9353-8583-44B9-BDB5-826EBFDFC745}">
  <dimension ref="A1:V84"/>
  <sheetViews>
    <sheetView zoomScale="145" zoomScaleNormal="145" workbookViewId="0">
      <pane ySplit="1" topLeftCell="A2" activePane="bottomLeft" state="frozen"/>
      <selection pane="bottomLeft" activeCell="B4" sqref="B4:D4"/>
    </sheetView>
  </sheetViews>
  <sheetFormatPr baseColWidth="10" defaultColWidth="11.42578125" defaultRowHeight="12.75" x14ac:dyDescent="0.2"/>
  <cols>
    <col min="3" max="3" width="26.85546875" customWidth="1"/>
    <col min="4" max="4" width="16.85546875" customWidth="1"/>
    <col min="9" max="9" width="15.5703125" customWidth="1"/>
    <col min="10" max="10" width="16.7109375" customWidth="1"/>
    <col min="11" max="11" width="7" style="41" customWidth="1"/>
  </cols>
  <sheetData>
    <row r="1" spans="1:22" s="23" customFormat="1" ht="20.45" customHeight="1" x14ac:dyDescent="0.2">
      <c r="A1" s="64" t="s">
        <v>49</v>
      </c>
      <c r="B1" s="65"/>
      <c r="C1" s="65"/>
      <c r="D1" s="66"/>
      <c r="E1" s="67"/>
      <c r="F1" s="67"/>
      <c r="G1" s="67"/>
      <c r="H1" s="67"/>
      <c r="I1" s="67"/>
      <c r="J1" s="67"/>
      <c r="K1" s="68"/>
      <c r="L1" s="22"/>
      <c r="M1" s="22"/>
      <c r="N1" s="22"/>
      <c r="O1" s="22"/>
      <c r="P1" s="22"/>
    </row>
    <row r="2" spans="1:22" ht="16.899999999999999" customHeight="1" x14ac:dyDescent="0.2">
      <c r="A2" s="69" t="s">
        <v>33</v>
      </c>
      <c r="B2" s="70"/>
      <c r="C2" s="70"/>
      <c r="D2" s="24"/>
      <c r="E2" s="71"/>
      <c r="F2" s="71"/>
      <c r="G2" s="71"/>
      <c r="H2" s="71"/>
      <c r="I2" s="71"/>
      <c r="J2" s="71"/>
      <c r="K2" s="25"/>
      <c r="L2" s="26"/>
      <c r="M2" s="26"/>
      <c r="N2" s="26"/>
      <c r="O2" s="26"/>
      <c r="P2" s="26"/>
    </row>
    <row r="3" spans="1:22" ht="19.5" customHeight="1" x14ac:dyDescent="0.2">
      <c r="A3" s="27"/>
      <c r="B3" s="72" t="s">
        <v>34</v>
      </c>
      <c r="C3" s="72"/>
      <c r="D3" s="72"/>
      <c r="E3" s="73" t="s">
        <v>35</v>
      </c>
      <c r="F3" s="74"/>
      <c r="G3" s="27" t="s">
        <v>36</v>
      </c>
      <c r="H3" s="75" t="s">
        <v>37</v>
      </c>
      <c r="I3" s="75"/>
      <c r="J3" s="75"/>
      <c r="K3" s="28" t="s">
        <v>2</v>
      </c>
      <c r="L3" s="26"/>
      <c r="M3" s="26"/>
      <c r="N3" s="26"/>
      <c r="O3" s="26"/>
      <c r="P3" s="26"/>
    </row>
    <row r="4" spans="1:22" x14ac:dyDescent="0.2">
      <c r="A4" s="29" t="s">
        <v>38</v>
      </c>
      <c r="B4" s="76" t="s">
        <v>75</v>
      </c>
      <c r="C4" s="76"/>
      <c r="D4" s="76"/>
      <c r="E4" s="77"/>
      <c r="F4" s="78"/>
      <c r="G4" s="30" t="str">
        <f t="shared" ref="G4:G10" ca="1" si="0">IF(E4="","",(TODAY()-E4)/365)</f>
        <v/>
      </c>
      <c r="H4" s="79" t="str">
        <f ca="1">IF(K4="x","",IF(G4="","",IF(G4&lt;50,"Jung genug für Altersvorsorge",IF(G4&lt;=55,"Altersvorsorge letztmals überprüfen",IF(G4&lt;=65,"nach fällig werdenden LVen fragen","Generationenmanagement")))))</f>
        <v/>
      </c>
      <c r="I4" s="79"/>
      <c r="J4" s="80"/>
      <c r="K4" s="20"/>
      <c r="L4" s="26"/>
      <c r="M4" s="26"/>
      <c r="N4" s="26"/>
      <c r="O4" s="26"/>
      <c r="P4" s="26"/>
    </row>
    <row r="5" spans="1:22" x14ac:dyDescent="0.2">
      <c r="A5" s="29" t="s">
        <v>39</v>
      </c>
      <c r="B5" s="76" t="s">
        <v>76</v>
      </c>
      <c r="C5" s="76"/>
      <c r="D5" s="76"/>
      <c r="E5" s="77"/>
      <c r="F5" s="78"/>
      <c r="G5" s="30" t="str">
        <f t="shared" ca="1" si="0"/>
        <v/>
      </c>
      <c r="H5" s="79" t="str">
        <f ca="1">IF(K5="x","",IF(G5="","",IF(G5&lt;50,"Jung genug für Altersvorsorge",IF(G5&lt;=55,"Altersvorsorge letztmals überprüfen",IF(G5&lt;=65,"nach fällig werdenden LVen fragen","Generationenmanagement")))))</f>
        <v/>
      </c>
      <c r="I5" s="79"/>
      <c r="J5" s="80"/>
      <c r="K5" s="20"/>
      <c r="L5" s="26"/>
      <c r="M5" s="26"/>
      <c r="N5" s="26"/>
      <c r="O5" s="26"/>
      <c r="P5" s="26"/>
      <c r="V5">
        <f>SUM(V6:V10)</f>
        <v>3</v>
      </c>
    </row>
    <row r="6" spans="1:22" x14ac:dyDescent="0.2">
      <c r="A6" s="29" t="s">
        <v>40</v>
      </c>
      <c r="B6" s="76" t="s">
        <v>62</v>
      </c>
      <c r="C6" s="76"/>
      <c r="D6" s="76"/>
      <c r="E6" s="77"/>
      <c r="F6" s="78"/>
      <c r="G6" s="30" t="str">
        <f t="shared" ca="1" si="0"/>
        <v/>
      </c>
      <c r="H6" s="79" t="str">
        <f ca="1">IF(K6="x","",IF(G6="","",IF(G6&lt;10,"Ausbildungsvorsorge, Unfallversicherung",IF(G6&lt;15,"Unfallversicherung",IF(G6&lt;25,"Berufsunfähigkeitsversicherung","")))))</f>
        <v/>
      </c>
      <c r="I6" s="79"/>
      <c r="J6" s="80"/>
      <c r="K6" s="20"/>
      <c r="L6" s="26"/>
      <c r="M6" s="26"/>
      <c r="N6" s="26"/>
      <c r="O6" s="26"/>
      <c r="P6" s="26"/>
      <c r="V6">
        <f>IF(B6="",0,1)</f>
        <v>1</v>
      </c>
    </row>
    <row r="7" spans="1:22" x14ac:dyDescent="0.2">
      <c r="A7" s="29" t="s">
        <v>40</v>
      </c>
      <c r="B7" s="76" t="s">
        <v>63</v>
      </c>
      <c r="C7" s="76"/>
      <c r="D7" s="76"/>
      <c r="E7" s="77"/>
      <c r="F7" s="78"/>
      <c r="G7" s="30" t="str">
        <f t="shared" ca="1" si="0"/>
        <v/>
      </c>
      <c r="H7" s="79" t="str">
        <f ca="1">IF(K7="x","",IF(G7="","",IF(G7&lt;10,"Ausbildungsvorsorge, Unfallversicherung",IF(G7&lt;15,"Unfallversicherung",IF(G7&lt;25,"Berufsunfähigkeitsversicherung","")))))</f>
        <v/>
      </c>
      <c r="I7" s="79"/>
      <c r="J7" s="80"/>
      <c r="K7" s="20"/>
      <c r="L7" s="26"/>
      <c r="M7" s="26"/>
      <c r="N7" s="26"/>
      <c r="O7" s="26"/>
      <c r="P7" s="26"/>
      <c r="V7">
        <f>IF(B7="",0,1)</f>
        <v>1</v>
      </c>
    </row>
    <row r="8" spans="1:22" x14ac:dyDescent="0.2">
      <c r="A8" s="29" t="s">
        <v>40</v>
      </c>
      <c r="B8" s="76" t="s">
        <v>64</v>
      </c>
      <c r="C8" s="76"/>
      <c r="D8" s="76"/>
      <c r="E8" s="77"/>
      <c r="F8" s="78"/>
      <c r="G8" s="30" t="str">
        <f t="shared" ca="1" si="0"/>
        <v/>
      </c>
      <c r="H8" s="79" t="str">
        <f ca="1">IF(K8="x","",IF(G8="","",IF(G8&lt;10,"Ausbildungsvorsorge, Unfallversicherung",IF(G8&lt;15,"Unfallversicherung",IF(G8&lt;25,"Berufsunfähigkeitsversicherung","")))))</f>
        <v/>
      </c>
      <c r="I8" s="79"/>
      <c r="J8" s="80"/>
      <c r="K8" s="20"/>
      <c r="L8" s="26"/>
      <c r="M8" s="26"/>
      <c r="N8" s="26"/>
      <c r="O8" s="26"/>
      <c r="P8" s="26"/>
      <c r="V8">
        <f>IF(B8="",0,1)</f>
        <v>1</v>
      </c>
    </row>
    <row r="9" spans="1:22" hidden="1" x14ac:dyDescent="0.2">
      <c r="A9" s="29" t="s">
        <v>40</v>
      </c>
      <c r="B9" s="76"/>
      <c r="C9" s="76"/>
      <c r="D9" s="76"/>
      <c r="E9" s="77"/>
      <c r="F9" s="78"/>
      <c r="G9" s="30" t="str">
        <f t="shared" ca="1" si="0"/>
        <v/>
      </c>
      <c r="H9" s="79" t="str">
        <f ca="1">IF(K9="x","",IF(G9="","",IF(G9&lt;10,"Ausbildungsvorsorge, Unfallversicherung",IF(G9&lt;15,"Unfallversicherung",IF(G9&lt;25,"Berufsunfähigkeitsversicherung","")))))</f>
        <v/>
      </c>
      <c r="I9" s="79"/>
      <c r="J9" s="80"/>
      <c r="K9" s="20"/>
      <c r="L9" s="26"/>
      <c r="M9" s="26"/>
      <c r="N9" s="26"/>
      <c r="O9" s="26"/>
      <c r="P9" s="26"/>
      <c r="V9">
        <f>IF(B9="",0,1)</f>
        <v>0</v>
      </c>
    </row>
    <row r="10" spans="1:22" hidden="1" x14ac:dyDescent="0.2">
      <c r="A10" s="29" t="s">
        <v>40</v>
      </c>
      <c r="B10" s="76"/>
      <c r="C10" s="76"/>
      <c r="D10" s="76"/>
      <c r="E10" s="76"/>
      <c r="F10" s="76"/>
      <c r="G10" s="31" t="str">
        <f t="shared" ca="1" si="0"/>
        <v/>
      </c>
      <c r="H10" s="79" t="str">
        <f ca="1">IF(K10="x","",IF(G10="","",IF(G10&lt;10,"Ausbildungsvorsorge, Unfallversicherung",IF(G10&lt;15,"Unfallversicherung",IF(G10&lt;25,"Berufsunfähigkeitsversicherung","")))))</f>
        <v/>
      </c>
      <c r="I10" s="79"/>
      <c r="J10" s="80"/>
      <c r="K10" s="20"/>
      <c r="L10" s="26"/>
      <c r="M10" s="26"/>
      <c r="N10" s="26"/>
      <c r="O10" s="26"/>
      <c r="P10" s="26"/>
      <c r="V10">
        <f>IF(B10="",0,1)</f>
        <v>0</v>
      </c>
    </row>
    <row r="11" spans="1:22" x14ac:dyDescent="0.2">
      <c r="A11" s="24"/>
      <c r="B11" s="24"/>
      <c r="C11" s="24"/>
      <c r="D11" s="24"/>
      <c r="E11" s="24"/>
      <c r="F11" s="24"/>
      <c r="G11" s="32"/>
      <c r="H11" s="32"/>
      <c r="I11" s="32"/>
      <c r="J11" s="32"/>
      <c r="K11" s="25"/>
      <c r="L11" s="26"/>
      <c r="M11" s="26"/>
      <c r="N11" s="26"/>
      <c r="O11" s="26"/>
      <c r="P11" s="26"/>
    </row>
    <row r="12" spans="1:22" x14ac:dyDescent="0.2">
      <c r="A12" s="69" t="s">
        <v>41</v>
      </c>
      <c r="B12" s="70"/>
      <c r="C12" s="70"/>
      <c r="D12" s="33" t="s">
        <v>42</v>
      </c>
      <c r="E12" s="74" t="s">
        <v>11</v>
      </c>
      <c r="F12" s="74"/>
      <c r="G12" s="74"/>
      <c r="H12" s="74"/>
      <c r="I12" s="74"/>
      <c r="J12" s="74"/>
      <c r="K12" s="28" t="s">
        <v>2</v>
      </c>
      <c r="L12" s="26"/>
      <c r="M12" s="26"/>
      <c r="N12" s="26"/>
      <c r="O12" s="26"/>
      <c r="P12" s="26"/>
    </row>
    <row r="13" spans="1:22" x14ac:dyDescent="0.2">
      <c r="A13" s="81" t="s">
        <v>65</v>
      </c>
      <c r="B13" s="82"/>
      <c r="C13" s="82"/>
      <c r="D13" s="21"/>
      <c r="E13" s="83" t="str">
        <f>IF(K13="x","",IF(D13&gt;100,"Vorsorge-Freibeträge nutzen, sofern noch nicht geschehen (BAV, Basisrente)",""))</f>
        <v/>
      </c>
      <c r="F13" s="83"/>
      <c r="G13" s="83"/>
      <c r="H13" s="83"/>
      <c r="I13" s="83"/>
      <c r="J13" s="84"/>
      <c r="K13" s="20"/>
      <c r="L13" s="26"/>
      <c r="M13" s="26"/>
      <c r="N13" s="26"/>
      <c r="O13" s="26"/>
      <c r="P13" s="26"/>
    </row>
    <row r="14" spans="1:22" x14ac:dyDescent="0.2">
      <c r="A14" s="81" t="s">
        <v>66</v>
      </c>
      <c r="B14" s="82"/>
      <c r="C14" s="82"/>
      <c r="D14" s="21"/>
      <c r="E14" s="83" t="str">
        <f>IF(K14="x","",IF(D14&gt;0,"Betriebliche Altersvorsorge / Gehaltsumwandlung",""))</f>
        <v/>
      </c>
      <c r="F14" s="83"/>
      <c r="G14" s="83"/>
      <c r="H14" s="83"/>
      <c r="I14" s="83"/>
      <c r="J14" s="84"/>
      <c r="K14" s="20"/>
      <c r="L14" s="26"/>
      <c r="M14" s="26"/>
      <c r="N14" s="26"/>
      <c r="O14" s="26"/>
      <c r="P14" s="26"/>
    </row>
    <row r="15" spans="1:22" x14ac:dyDescent="0.2">
      <c r="A15" s="81" t="s">
        <v>67</v>
      </c>
      <c r="B15" s="82"/>
      <c r="C15" s="82"/>
      <c r="D15" s="21"/>
      <c r="E15" s="83" t="str">
        <f>IF(K15="x","",IF(D15&gt;0,"Betriebliche Altersvorsorge / Gehaltsumwandlung für den Inhaber =&gt; U-Kasse",""))</f>
        <v/>
      </c>
      <c r="F15" s="83"/>
      <c r="G15" s="83"/>
      <c r="H15" s="83"/>
      <c r="I15" s="83"/>
      <c r="J15" s="84"/>
      <c r="K15" s="20"/>
      <c r="L15" s="26"/>
      <c r="M15" s="26"/>
      <c r="N15" s="26"/>
      <c r="O15" s="26"/>
      <c r="P15" s="26"/>
    </row>
    <row r="16" spans="1:22" x14ac:dyDescent="0.2">
      <c r="A16" s="81" t="s">
        <v>68</v>
      </c>
      <c r="B16" s="82"/>
      <c r="C16" s="82"/>
      <c r="D16" s="21"/>
      <c r="E16" s="83" t="str">
        <f>IF(K16="x","",IF(D16&gt;0,"Betriebliche Altersvorsorge / Gehaltsumwandlung für den Ehegatten =&gt; Direktvers. / Pensionskasse",""))</f>
        <v/>
      </c>
      <c r="F16" s="83"/>
      <c r="G16" s="83"/>
      <c r="H16" s="83"/>
      <c r="I16" s="83"/>
      <c r="J16" s="84"/>
      <c r="K16" s="20"/>
      <c r="L16" s="26"/>
      <c r="M16" s="26"/>
      <c r="N16" s="26"/>
      <c r="O16" s="26"/>
      <c r="P16" s="26"/>
    </row>
    <row r="17" spans="1:16" x14ac:dyDescent="0.2">
      <c r="A17" s="81" t="s">
        <v>69</v>
      </c>
      <c r="B17" s="82"/>
      <c r="C17" s="82"/>
      <c r="D17" s="21"/>
      <c r="E17" s="83" t="str">
        <f>IF(K17="x","",IF(D17="","",IF(D17=0,"Basisrente, ggf. mit Hinterbliebenenschutz und BUZ","")))</f>
        <v/>
      </c>
      <c r="F17" s="83"/>
      <c r="G17" s="83"/>
      <c r="H17" s="83"/>
      <c r="I17" s="83"/>
      <c r="J17" s="84"/>
      <c r="K17" s="20"/>
      <c r="L17" s="26"/>
      <c r="M17" s="26"/>
      <c r="N17" s="26"/>
      <c r="O17" s="26"/>
      <c r="P17" s="26"/>
    </row>
    <row r="18" spans="1:16" x14ac:dyDescent="0.2">
      <c r="A18" s="24"/>
      <c r="B18" s="24"/>
      <c r="C18" s="24"/>
      <c r="D18" s="34"/>
      <c r="E18" s="24"/>
      <c r="F18" s="24"/>
      <c r="G18" s="24"/>
      <c r="H18" s="24"/>
      <c r="I18" s="24"/>
      <c r="J18" s="24"/>
      <c r="K18" s="25"/>
      <c r="L18" s="26"/>
      <c r="M18" s="26"/>
      <c r="N18" s="26"/>
      <c r="O18" s="26"/>
      <c r="P18" s="26"/>
    </row>
    <row r="19" spans="1:16" x14ac:dyDescent="0.2">
      <c r="A19" s="35" t="s">
        <v>43</v>
      </c>
      <c r="B19" s="24"/>
      <c r="C19" s="24"/>
      <c r="D19" s="36" t="s">
        <v>44</v>
      </c>
      <c r="E19" s="74" t="s">
        <v>11</v>
      </c>
      <c r="F19" s="74"/>
      <c r="G19" s="74"/>
      <c r="H19" s="74"/>
      <c r="I19" s="74"/>
      <c r="J19" s="74"/>
      <c r="K19" s="28" t="s">
        <v>2</v>
      </c>
      <c r="L19" s="26"/>
      <c r="M19" s="26"/>
      <c r="N19" s="26"/>
      <c r="O19" s="26"/>
      <c r="P19" s="26"/>
    </row>
    <row r="20" spans="1:16" x14ac:dyDescent="0.2">
      <c r="A20" s="81" t="s">
        <v>70</v>
      </c>
      <c r="B20" s="82"/>
      <c r="C20" s="82"/>
      <c r="D20" s="21"/>
      <c r="E20" s="79" t="str">
        <f>IF(K20="x","",IF(D20&gt;=100,"Termin mit PB / Tandembetreuer vereinbaren",""))</f>
        <v/>
      </c>
      <c r="F20" s="79"/>
      <c r="G20" s="79"/>
      <c r="H20" s="79"/>
      <c r="I20" s="79"/>
      <c r="J20" s="80"/>
      <c r="K20" s="20"/>
      <c r="L20" s="26"/>
      <c r="M20" s="26"/>
      <c r="N20" s="26"/>
      <c r="O20" s="26"/>
      <c r="P20" s="26"/>
    </row>
    <row r="21" spans="1:16" x14ac:dyDescent="0.2">
      <c r="A21" s="81" t="s">
        <v>45</v>
      </c>
      <c r="B21" s="82"/>
      <c r="C21" s="82"/>
      <c r="D21" s="21"/>
      <c r="E21" s="79" t="str">
        <f>IF(K21="x","",IF(D21&gt;0,"Nach Fälligkeiten fragen",""))</f>
        <v/>
      </c>
      <c r="F21" s="79"/>
      <c r="G21" s="79"/>
      <c r="H21" s="79"/>
      <c r="I21" s="79"/>
      <c r="J21" s="80"/>
      <c r="K21" s="20"/>
      <c r="L21" s="26"/>
      <c r="M21" s="26"/>
      <c r="N21" s="26"/>
      <c r="O21" s="26"/>
      <c r="P21" s="26"/>
    </row>
    <row r="22" spans="1:16" x14ac:dyDescent="0.2">
      <c r="A22" s="81" t="s">
        <v>46</v>
      </c>
      <c r="B22" s="82"/>
      <c r="C22" s="82"/>
      <c r="D22" s="21"/>
      <c r="E22" s="79" t="str">
        <f>IF(K22="x","",IF(D22&gt;0,"Immobilienmandat: Kauf oder Verkauf / Immo-Verwaltung",""))</f>
        <v/>
      </c>
      <c r="F22" s="79"/>
      <c r="G22" s="79"/>
      <c r="H22" s="79"/>
      <c r="I22" s="79"/>
      <c r="J22" s="80"/>
      <c r="K22" s="20"/>
      <c r="L22" s="26"/>
      <c r="M22" s="26"/>
      <c r="N22" s="26"/>
      <c r="O22" s="26"/>
      <c r="P22" s="26"/>
    </row>
    <row r="23" spans="1:16" x14ac:dyDescent="0.2">
      <c r="A23" s="81" t="s">
        <v>47</v>
      </c>
      <c r="B23" s="82"/>
      <c r="C23" s="82"/>
      <c r="D23" s="21"/>
      <c r="E23" s="79" t="str">
        <f>IF(K23="x","",IF(D23="","",IF(D23="m","Immobilienmandat: Kauf und Finanzierung","Bausparvertrag")))</f>
        <v/>
      </c>
      <c r="F23" s="79"/>
      <c r="G23" s="79"/>
      <c r="H23" s="79"/>
      <c r="I23" s="79"/>
      <c r="J23" s="80"/>
      <c r="K23" s="20"/>
      <c r="L23" s="26"/>
      <c r="M23" s="26"/>
      <c r="N23" s="26"/>
      <c r="O23" s="26"/>
      <c r="P23" s="26"/>
    </row>
    <row r="24" spans="1:16" x14ac:dyDescent="0.2">
      <c r="A24" s="81" t="s">
        <v>48</v>
      </c>
      <c r="B24" s="82"/>
      <c r="C24" s="82"/>
      <c r="D24" s="21"/>
      <c r="E24" s="79" t="str">
        <f>IF(K24="x","",IF(D24&gt;=50,"Forwarddarlehn / Prolongation, ggf. Bausparen",""))</f>
        <v/>
      </c>
      <c r="F24" s="79"/>
      <c r="G24" s="79"/>
      <c r="H24" s="79"/>
      <c r="I24" s="79"/>
      <c r="J24" s="80"/>
      <c r="K24" s="20"/>
      <c r="L24" s="26"/>
      <c r="M24" s="26"/>
      <c r="N24" s="26"/>
      <c r="O24" s="26"/>
      <c r="P24" s="26"/>
    </row>
    <row r="25" spans="1:16" x14ac:dyDescent="0.2">
      <c r="A25" s="24"/>
      <c r="B25" s="24"/>
      <c r="C25" s="24"/>
      <c r="D25" s="34"/>
      <c r="E25" s="24"/>
      <c r="F25" s="24"/>
      <c r="G25" s="24"/>
      <c r="H25" s="24"/>
      <c r="I25" s="24"/>
      <c r="J25" s="24"/>
      <c r="K25" s="25"/>
      <c r="L25" s="26"/>
      <c r="M25" s="26"/>
      <c r="N25" s="26"/>
      <c r="O25" s="26"/>
      <c r="P25" s="26"/>
    </row>
    <row r="26" spans="1:16" s="39" customFormat="1" x14ac:dyDescent="0.2">
      <c r="A26" s="85"/>
      <c r="B26" s="85"/>
      <c r="C26" s="85"/>
      <c r="D26" s="37"/>
      <c r="E26" s="85"/>
      <c r="F26" s="85"/>
      <c r="G26" s="85"/>
      <c r="H26" s="85"/>
      <c r="I26" s="85"/>
      <c r="J26" s="85"/>
      <c r="K26" s="38"/>
      <c r="L26" s="37"/>
      <c r="M26" s="37"/>
      <c r="N26" s="37"/>
      <c r="O26" s="37"/>
      <c r="P26" s="37"/>
    </row>
    <row r="27" spans="1:16" x14ac:dyDescent="0.2">
      <c r="A27" s="86"/>
      <c r="B27" s="86"/>
      <c r="C27" s="86"/>
      <c r="D27" s="26"/>
      <c r="E27" s="86"/>
      <c r="F27" s="86"/>
      <c r="G27" s="86"/>
      <c r="H27" s="86"/>
      <c r="I27" s="86"/>
      <c r="J27" s="86"/>
      <c r="K27" s="40"/>
      <c r="L27" s="26"/>
      <c r="M27" s="26"/>
      <c r="N27" s="26"/>
      <c r="O27" s="26"/>
      <c r="P27" s="26"/>
    </row>
    <row r="28" spans="1:16" x14ac:dyDescent="0.2">
      <c r="A28" s="86"/>
      <c r="B28" s="86"/>
      <c r="C28" s="86"/>
      <c r="D28" s="26"/>
      <c r="E28" s="86"/>
      <c r="F28" s="86"/>
      <c r="G28" s="86"/>
      <c r="H28" s="86"/>
      <c r="I28" s="86"/>
      <c r="J28" s="86"/>
      <c r="K28" s="40"/>
      <c r="L28" s="26"/>
      <c r="M28" s="26"/>
      <c r="N28" s="26"/>
      <c r="O28" s="26"/>
      <c r="P28" s="26"/>
    </row>
    <row r="29" spans="1:16" x14ac:dyDescent="0.2">
      <c r="A29" s="86"/>
      <c r="B29" s="86"/>
      <c r="C29" s="86"/>
      <c r="D29" s="26"/>
      <c r="E29" s="86"/>
      <c r="F29" s="86"/>
      <c r="G29" s="86"/>
      <c r="H29" s="86"/>
      <c r="I29" s="86"/>
      <c r="J29" s="86"/>
      <c r="K29" s="40"/>
      <c r="L29" s="26"/>
      <c r="M29" s="26"/>
      <c r="N29" s="26"/>
      <c r="O29" s="26"/>
      <c r="P29" s="26"/>
    </row>
    <row r="30" spans="1:16" x14ac:dyDescent="0.2">
      <c r="A30" s="86"/>
      <c r="B30" s="86"/>
      <c r="C30" s="86"/>
      <c r="D30" s="26"/>
      <c r="E30" s="86"/>
      <c r="F30" s="86"/>
      <c r="G30" s="86"/>
      <c r="H30" s="86"/>
      <c r="I30" s="86"/>
      <c r="J30" s="86"/>
      <c r="K30" s="40"/>
      <c r="L30" s="26"/>
      <c r="M30" s="26"/>
      <c r="N30" s="26"/>
      <c r="O30" s="26"/>
      <c r="P30" s="26"/>
    </row>
    <row r="31" spans="1:16" x14ac:dyDescent="0.2">
      <c r="A31" s="86"/>
      <c r="B31" s="86"/>
      <c r="C31" s="86"/>
      <c r="D31" s="26"/>
      <c r="E31" s="86"/>
      <c r="F31" s="86"/>
      <c r="G31" s="86"/>
      <c r="H31" s="86"/>
      <c r="I31" s="86"/>
      <c r="J31" s="86"/>
      <c r="K31" s="40"/>
      <c r="L31" s="26"/>
      <c r="M31" s="26"/>
      <c r="N31" s="26"/>
      <c r="O31" s="26"/>
      <c r="P31" s="26"/>
    </row>
    <row r="32" spans="1:16" x14ac:dyDescent="0.2">
      <c r="A32" s="86"/>
      <c r="B32" s="86"/>
      <c r="C32" s="86"/>
      <c r="D32" s="26"/>
      <c r="E32" s="86"/>
      <c r="F32" s="86"/>
      <c r="G32" s="86"/>
      <c r="H32" s="86"/>
      <c r="I32" s="86"/>
      <c r="J32" s="86"/>
      <c r="K32" s="40"/>
      <c r="L32" s="26"/>
      <c r="M32" s="26"/>
      <c r="N32" s="26"/>
      <c r="O32" s="26"/>
      <c r="P32" s="26"/>
    </row>
    <row r="33" spans="1:16" x14ac:dyDescent="0.2">
      <c r="A33" s="86"/>
      <c r="B33" s="86"/>
      <c r="C33" s="86"/>
      <c r="D33" s="26"/>
      <c r="E33" s="86"/>
      <c r="F33" s="86"/>
      <c r="G33" s="86"/>
      <c r="H33" s="86"/>
      <c r="I33" s="86"/>
      <c r="J33" s="86"/>
      <c r="K33" s="40"/>
      <c r="L33" s="26"/>
      <c r="M33" s="26"/>
      <c r="N33" s="26"/>
      <c r="O33" s="26"/>
      <c r="P33" s="26"/>
    </row>
    <row r="34" spans="1:16" x14ac:dyDescent="0.2">
      <c r="A34" s="86"/>
      <c r="B34" s="86"/>
      <c r="C34" s="86"/>
      <c r="D34" s="26"/>
      <c r="E34" s="86"/>
      <c r="F34" s="86"/>
      <c r="G34" s="86"/>
      <c r="H34" s="86"/>
      <c r="I34" s="86"/>
      <c r="J34" s="86"/>
      <c r="K34" s="40"/>
      <c r="L34" s="26"/>
      <c r="M34" s="26"/>
      <c r="N34" s="26"/>
      <c r="O34" s="26"/>
      <c r="P34" s="26"/>
    </row>
    <row r="35" spans="1:16" x14ac:dyDescent="0.2">
      <c r="A35" s="26"/>
      <c r="B35" s="26"/>
      <c r="C35" s="26"/>
      <c r="D35" s="26"/>
      <c r="E35" s="86"/>
      <c r="F35" s="86"/>
      <c r="G35" s="86"/>
      <c r="H35" s="86"/>
      <c r="I35" s="86"/>
      <c r="J35" s="86"/>
      <c r="K35" s="40"/>
      <c r="L35" s="26"/>
      <c r="M35" s="26"/>
      <c r="N35" s="26"/>
      <c r="O35" s="26"/>
      <c r="P35" s="26"/>
    </row>
    <row r="36" spans="1:16" x14ac:dyDescent="0.2">
      <c r="A36" s="26"/>
      <c r="B36" s="26"/>
      <c r="C36" s="26"/>
      <c r="D36" s="26"/>
      <c r="E36" s="86"/>
      <c r="F36" s="86"/>
      <c r="G36" s="86"/>
      <c r="H36" s="86"/>
      <c r="I36" s="86"/>
      <c r="J36" s="86"/>
      <c r="K36" s="40"/>
      <c r="L36" s="26"/>
      <c r="M36" s="26"/>
      <c r="N36" s="26"/>
      <c r="O36" s="26"/>
      <c r="P36" s="26"/>
    </row>
    <row r="37" spans="1:16" x14ac:dyDescent="0.2">
      <c r="A37" s="26"/>
      <c r="B37" s="26"/>
      <c r="C37" s="26"/>
      <c r="D37" s="26"/>
      <c r="E37" s="86"/>
      <c r="F37" s="86"/>
      <c r="G37" s="86"/>
      <c r="H37" s="86"/>
      <c r="I37" s="86"/>
      <c r="J37" s="86"/>
      <c r="K37" s="40"/>
      <c r="L37" s="26"/>
      <c r="M37" s="26"/>
      <c r="N37" s="26"/>
      <c r="O37" s="26"/>
      <c r="P37" s="26"/>
    </row>
    <row r="38" spans="1:16" x14ac:dyDescent="0.2">
      <c r="A38" s="26"/>
      <c r="B38" s="26"/>
      <c r="C38" s="26"/>
      <c r="D38" s="26"/>
      <c r="E38" s="86"/>
      <c r="F38" s="86"/>
      <c r="G38" s="86"/>
      <c r="H38" s="86"/>
      <c r="I38" s="86"/>
      <c r="J38" s="86"/>
      <c r="K38" s="40"/>
      <c r="L38" s="26"/>
      <c r="M38" s="26"/>
      <c r="N38" s="26"/>
      <c r="O38" s="26"/>
      <c r="P38" s="26"/>
    </row>
    <row r="39" spans="1:16" x14ac:dyDescent="0.2">
      <c r="A39" s="26"/>
      <c r="B39" s="26"/>
      <c r="C39" s="26"/>
      <c r="D39" s="26"/>
      <c r="E39" s="86"/>
      <c r="F39" s="86"/>
      <c r="G39" s="86"/>
      <c r="H39" s="86"/>
      <c r="I39" s="86"/>
      <c r="J39" s="86"/>
      <c r="K39" s="40"/>
      <c r="L39" s="26"/>
      <c r="M39" s="26"/>
      <c r="N39" s="26"/>
      <c r="O39" s="26"/>
      <c r="P39" s="26"/>
    </row>
    <row r="40" spans="1:16" x14ac:dyDescent="0.2">
      <c r="A40" s="26"/>
      <c r="B40" s="26"/>
      <c r="C40" s="26"/>
      <c r="D40" s="26"/>
      <c r="E40" s="86"/>
      <c r="F40" s="86"/>
      <c r="G40" s="86"/>
      <c r="H40" s="86"/>
      <c r="I40" s="86"/>
      <c r="J40" s="86"/>
      <c r="K40" s="40"/>
      <c r="L40" s="26"/>
      <c r="M40" s="26"/>
      <c r="N40" s="26"/>
      <c r="O40" s="26"/>
      <c r="P40" s="26"/>
    </row>
    <row r="41" spans="1:16" x14ac:dyDescent="0.2">
      <c r="A41" s="26"/>
      <c r="B41" s="26"/>
      <c r="C41" s="26"/>
      <c r="D41" s="26"/>
      <c r="E41" s="86"/>
      <c r="F41" s="86"/>
      <c r="G41" s="86"/>
      <c r="H41" s="86"/>
      <c r="I41" s="86"/>
      <c r="J41" s="86"/>
      <c r="K41" s="40"/>
      <c r="L41" s="26"/>
      <c r="M41" s="26"/>
      <c r="N41" s="26"/>
      <c r="O41" s="26"/>
      <c r="P41" s="26"/>
    </row>
    <row r="42" spans="1:16" x14ac:dyDescent="0.2">
      <c r="A42" s="26"/>
      <c r="B42" s="26"/>
      <c r="C42" s="26"/>
      <c r="D42" s="26"/>
      <c r="E42" s="86"/>
      <c r="F42" s="86"/>
      <c r="G42" s="86"/>
      <c r="H42" s="86"/>
      <c r="I42" s="86"/>
      <c r="J42" s="86"/>
      <c r="K42" s="40"/>
      <c r="L42" s="26"/>
      <c r="M42" s="26"/>
      <c r="N42" s="26"/>
      <c r="O42" s="26"/>
      <c r="P42" s="26"/>
    </row>
    <row r="43" spans="1:16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40"/>
      <c r="L43" s="26"/>
      <c r="M43" s="26"/>
      <c r="N43" s="26"/>
      <c r="O43" s="26"/>
      <c r="P43" s="26"/>
    </row>
    <row r="44" spans="1:16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40"/>
      <c r="L44" s="26"/>
      <c r="M44" s="26"/>
      <c r="N44" s="26"/>
      <c r="O44" s="26"/>
      <c r="P44" s="26"/>
    </row>
    <row r="45" spans="1:16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40"/>
      <c r="L45" s="26"/>
      <c r="M45" s="26"/>
      <c r="N45" s="26"/>
      <c r="O45" s="26"/>
      <c r="P45" s="26"/>
    </row>
    <row r="46" spans="1:16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40"/>
      <c r="L46" s="26"/>
      <c r="M46" s="26"/>
      <c r="N46" s="26"/>
      <c r="O46" s="26"/>
      <c r="P46" s="26"/>
    </row>
    <row r="47" spans="1:16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40"/>
      <c r="L47" s="26"/>
      <c r="M47" s="26"/>
      <c r="N47" s="26"/>
      <c r="O47" s="26"/>
      <c r="P47" s="26"/>
    </row>
    <row r="48" spans="1:16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40"/>
      <c r="L48" s="26"/>
      <c r="M48" s="26"/>
      <c r="N48" s="26"/>
      <c r="O48" s="26"/>
      <c r="P48" s="26"/>
    </row>
    <row r="49" spans="1:16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40"/>
      <c r="L49" s="26"/>
      <c r="M49" s="26"/>
      <c r="N49" s="26"/>
      <c r="O49" s="26"/>
      <c r="P49" s="26"/>
    </row>
    <row r="50" spans="1:16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40"/>
      <c r="L50" s="26"/>
      <c r="M50" s="26"/>
      <c r="N50" s="26"/>
      <c r="O50" s="26"/>
      <c r="P50" s="26"/>
    </row>
    <row r="51" spans="1:16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40"/>
      <c r="L51" s="26"/>
      <c r="M51" s="26"/>
      <c r="N51" s="26"/>
      <c r="O51" s="26"/>
      <c r="P51" s="26"/>
    </row>
    <row r="52" spans="1:16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40"/>
      <c r="L52" s="26"/>
      <c r="M52" s="26"/>
      <c r="N52" s="26"/>
      <c r="O52" s="26"/>
      <c r="P52" s="26"/>
    </row>
    <row r="53" spans="1:16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40"/>
      <c r="L53" s="26"/>
      <c r="M53" s="26"/>
      <c r="N53" s="26"/>
      <c r="O53" s="26"/>
      <c r="P53" s="26"/>
    </row>
    <row r="54" spans="1:16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40"/>
      <c r="L54" s="26"/>
      <c r="M54" s="26"/>
      <c r="N54" s="26"/>
      <c r="O54" s="26"/>
      <c r="P54" s="26"/>
    </row>
    <row r="55" spans="1:16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40"/>
      <c r="L55" s="26"/>
      <c r="M55" s="26"/>
      <c r="N55" s="26"/>
      <c r="O55" s="26"/>
      <c r="P55" s="26"/>
    </row>
    <row r="56" spans="1:16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40"/>
      <c r="L56" s="26"/>
      <c r="M56" s="26"/>
      <c r="N56" s="26"/>
      <c r="O56" s="26"/>
      <c r="P56" s="26"/>
    </row>
    <row r="57" spans="1:16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40"/>
      <c r="L57" s="26"/>
      <c r="M57" s="26"/>
      <c r="N57" s="26"/>
      <c r="O57" s="26"/>
      <c r="P57" s="26"/>
    </row>
    <row r="58" spans="1:16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40"/>
      <c r="L58" s="26"/>
      <c r="M58" s="26"/>
      <c r="N58" s="26"/>
      <c r="O58" s="26"/>
      <c r="P58" s="26"/>
    </row>
    <row r="59" spans="1:16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40"/>
      <c r="L59" s="26"/>
      <c r="M59" s="26"/>
      <c r="N59" s="26"/>
      <c r="O59" s="26"/>
      <c r="P59" s="26"/>
    </row>
    <row r="60" spans="1:16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40"/>
      <c r="L60" s="26"/>
      <c r="M60" s="26"/>
      <c r="N60" s="26"/>
      <c r="O60" s="26"/>
      <c r="P60" s="26"/>
    </row>
    <row r="61" spans="1:16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40"/>
      <c r="L61" s="26"/>
      <c r="M61" s="26"/>
      <c r="N61" s="26"/>
      <c r="O61" s="26"/>
      <c r="P61" s="26"/>
    </row>
    <row r="62" spans="1:16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40"/>
      <c r="L62" s="26"/>
      <c r="M62" s="26"/>
      <c r="N62" s="26"/>
      <c r="O62" s="26"/>
      <c r="P62" s="26"/>
    </row>
    <row r="63" spans="1:16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40"/>
      <c r="L63" s="26"/>
      <c r="M63" s="26"/>
      <c r="N63" s="26"/>
      <c r="O63" s="26"/>
      <c r="P63" s="26"/>
    </row>
    <row r="64" spans="1:16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40"/>
      <c r="L64" s="26"/>
      <c r="M64" s="26"/>
      <c r="N64" s="26"/>
      <c r="O64" s="26"/>
      <c r="P64" s="26"/>
    </row>
    <row r="65" spans="1:16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40"/>
      <c r="L65" s="26"/>
      <c r="M65" s="26"/>
      <c r="N65" s="26"/>
      <c r="O65" s="26"/>
      <c r="P65" s="26"/>
    </row>
    <row r="66" spans="1:16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40"/>
      <c r="L66" s="26"/>
      <c r="M66" s="26"/>
      <c r="N66" s="26"/>
      <c r="O66" s="26"/>
      <c r="P66" s="26"/>
    </row>
    <row r="67" spans="1:16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40"/>
      <c r="L67" s="26"/>
      <c r="M67" s="26"/>
      <c r="N67" s="26"/>
      <c r="O67" s="26"/>
      <c r="P67" s="26"/>
    </row>
    <row r="68" spans="1:16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40"/>
      <c r="L68" s="26"/>
      <c r="M68" s="26"/>
      <c r="N68" s="26"/>
      <c r="O68" s="26"/>
      <c r="P68" s="26"/>
    </row>
    <row r="69" spans="1:16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40"/>
      <c r="L69" s="26"/>
      <c r="M69" s="26"/>
      <c r="N69" s="26"/>
      <c r="O69" s="26"/>
      <c r="P69" s="26"/>
    </row>
    <row r="70" spans="1:16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40"/>
      <c r="L70" s="26"/>
      <c r="M70" s="26"/>
      <c r="N70" s="26"/>
      <c r="O70" s="26"/>
      <c r="P70" s="26"/>
    </row>
    <row r="71" spans="1:16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40"/>
      <c r="L71" s="26"/>
      <c r="M71" s="26"/>
      <c r="N71" s="26"/>
      <c r="O71" s="26"/>
      <c r="P71" s="26"/>
    </row>
    <row r="72" spans="1:16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40"/>
      <c r="L72" s="26"/>
      <c r="M72" s="26"/>
      <c r="N72" s="26"/>
      <c r="O72" s="26"/>
      <c r="P72" s="26"/>
    </row>
    <row r="73" spans="1:16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40"/>
      <c r="L73" s="26"/>
      <c r="M73" s="26"/>
      <c r="N73" s="26"/>
      <c r="O73" s="26"/>
      <c r="P73" s="26"/>
    </row>
    <row r="74" spans="1:16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40"/>
      <c r="L74" s="26"/>
      <c r="M74" s="26"/>
      <c r="N74" s="26"/>
      <c r="O74" s="26"/>
      <c r="P74" s="26"/>
    </row>
    <row r="75" spans="1:16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40"/>
      <c r="L75" s="26"/>
      <c r="M75" s="26"/>
      <c r="N75" s="26"/>
      <c r="O75" s="26"/>
      <c r="P75" s="26"/>
    </row>
    <row r="76" spans="1:16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40"/>
      <c r="L76" s="26"/>
      <c r="M76" s="26"/>
      <c r="N76" s="26"/>
      <c r="O76" s="26"/>
      <c r="P76" s="26"/>
    </row>
    <row r="77" spans="1:16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40"/>
      <c r="L77" s="26"/>
      <c r="M77" s="26"/>
      <c r="N77" s="26"/>
      <c r="O77" s="26"/>
      <c r="P77" s="26"/>
    </row>
    <row r="78" spans="1:16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40"/>
      <c r="L78" s="26"/>
      <c r="M78" s="26"/>
      <c r="N78" s="26"/>
      <c r="O78" s="26"/>
      <c r="P78" s="26"/>
    </row>
    <row r="79" spans="1:16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40"/>
      <c r="L79" s="26"/>
      <c r="M79" s="26"/>
      <c r="N79" s="26"/>
      <c r="O79" s="26"/>
      <c r="P79" s="26"/>
    </row>
    <row r="80" spans="1:16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40"/>
      <c r="L80" s="26"/>
      <c r="M80" s="26"/>
      <c r="N80" s="26"/>
      <c r="O80" s="26"/>
      <c r="P80" s="26"/>
    </row>
    <row r="81" spans="1:16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40"/>
      <c r="L81" s="26"/>
      <c r="M81" s="26"/>
      <c r="N81" s="26"/>
      <c r="O81" s="26"/>
      <c r="P81" s="26"/>
    </row>
    <row r="83" spans="1:16" x14ac:dyDescent="0.2">
      <c r="A83" t="s">
        <v>6</v>
      </c>
    </row>
    <row r="84" spans="1:16" x14ac:dyDescent="0.2">
      <c r="A84" t="s">
        <v>7</v>
      </c>
    </row>
  </sheetData>
  <sheetProtection algorithmName="SHA-512" hashValue="OVXxuwqtKkXWFelWjTY9/7lhQGy8Rs1c/MZkDANtIncbrM5cZA30TvB6ZNRoKbi3CXGLBAI85V/Icx6i3XgNbA==" saltValue="W4KA6ip0TOfIMKrjXS4ewg==" spinCount="100000" sheet="1" formatCells="0" formatColumns="0" formatRows="0" selectLockedCells="1"/>
  <mergeCells count="77">
    <mergeCell ref="E41:J41"/>
    <mergeCell ref="E42:J42"/>
    <mergeCell ref="E35:J35"/>
    <mergeCell ref="E36:J36"/>
    <mergeCell ref="E37:J37"/>
    <mergeCell ref="E38:J38"/>
    <mergeCell ref="E39:J39"/>
    <mergeCell ref="E40:J40"/>
    <mergeCell ref="A32:C32"/>
    <mergeCell ref="E32:J32"/>
    <mergeCell ref="A33:C33"/>
    <mergeCell ref="E33:J33"/>
    <mergeCell ref="A34:C34"/>
    <mergeCell ref="E34:J34"/>
    <mergeCell ref="A29:C29"/>
    <mergeCell ref="E29:J29"/>
    <mergeCell ref="A30:C30"/>
    <mergeCell ref="E30:J30"/>
    <mergeCell ref="A31:C31"/>
    <mergeCell ref="E31:J31"/>
    <mergeCell ref="A26:C26"/>
    <mergeCell ref="E26:J26"/>
    <mergeCell ref="A27:C27"/>
    <mergeCell ref="E27:J27"/>
    <mergeCell ref="A28:C28"/>
    <mergeCell ref="E28:J28"/>
    <mergeCell ref="A22:C22"/>
    <mergeCell ref="E22:J22"/>
    <mergeCell ref="A23:C23"/>
    <mergeCell ref="E23:J23"/>
    <mergeCell ref="A24:C24"/>
    <mergeCell ref="E24:J24"/>
    <mergeCell ref="A17:C17"/>
    <mergeCell ref="E17:J17"/>
    <mergeCell ref="E19:J19"/>
    <mergeCell ref="A20:C20"/>
    <mergeCell ref="E20:J20"/>
    <mergeCell ref="A21:C21"/>
    <mergeCell ref="E21:J21"/>
    <mergeCell ref="A14:C14"/>
    <mergeCell ref="E14:J14"/>
    <mergeCell ref="A15:C15"/>
    <mergeCell ref="E15:J15"/>
    <mergeCell ref="A16:C16"/>
    <mergeCell ref="E16:J16"/>
    <mergeCell ref="B10:D10"/>
    <mergeCell ref="E10:F10"/>
    <mergeCell ref="H10:J10"/>
    <mergeCell ref="A12:C12"/>
    <mergeCell ref="E12:J12"/>
    <mergeCell ref="A13:C13"/>
    <mergeCell ref="E13:J13"/>
    <mergeCell ref="B8:D8"/>
    <mergeCell ref="E8:F8"/>
    <mergeCell ref="H8:J8"/>
    <mergeCell ref="B9:D9"/>
    <mergeCell ref="E9:F9"/>
    <mergeCell ref="H9:J9"/>
    <mergeCell ref="B6:D6"/>
    <mergeCell ref="E6:F6"/>
    <mergeCell ref="H6:J6"/>
    <mergeCell ref="B7:D7"/>
    <mergeCell ref="E7:F7"/>
    <mergeCell ref="H7:J7"/>
    <mergeCell ref="B4:D4"/>
    <mergeCell ref="E4:F4"/>
    <mergeCell ref="H4:J4"/>
    <mergeCell ref="B5:D5"/>
    <mergeCell ref="E5:F5"/>
    <mergeCell ref="H5:J5"/>
    <mergeCell ref="A1:C1"/>
    <mergeCell ref="D1:K1"/>
    <mergeCell ref="A2:C2"/>
    <mergeCell ref="E2:J2"/>
    <mergeCell ref="B3:D3"/>
    <mergeCell ref="E3:F3"/>
    <mergeCell ref="H3:J3"/>
  </mergeCells>
  <printOptions horizontalCentered="1"/>
  <pageMargins left="0.19685039370078741" right="0.27559055118110237" top="0.19685039370078741" bottom="0.11811023622047245" header="0.15748031496062992" footer="0.11811023622047245"/>
  <pageSetup paperSize="9" scale="80" orientation="landscape" r:id="rId1"/>
  <headerFooter alignWithMargins="0">
    <oddFooter>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E5FAC-50F4-48DC-8CAF-9D1D1ECAF8CA}">
  <dimension ref="A1:V84"/>
  <sheetViews>
    <sheetView zoomScale="145" zoomScaleNormal="145" workbookViewId="0">
      <pane ySplit="1" topLeftCell="A2" activePane="bottomLeft" state="frozen"/>
      <selection pane="bottomLeft" activeCell="B4" sqref="B4:D4"/>
    </sheetView>
  </sheetViews>
  <sheetFormatPr baseColWidth="10" defaultColWidth="11.42578125" defaultRowHeight="12.75" x14ac:dyDescent="0.2"/>
  <cols>
    <col min="3" max="3" width="26.85546875" customWidth="1"/>
    <col min="4" max="4" width="16.85546875" customWidth="1"/>
    <col min="9" max="9" width="15.5703125" customWidth="1"/>
    <col min="10" max="10" width="16.7109375" customWidth="1"/>
    <col min="11" max="11" width="7" style="41" customWidth="1"/>
  </cols>
  <sheetData>
    <row r="1" spans="1:22" s="23" customFormat="1" ht="20.45" customHeight="1" x14ac:dyDescent="0.2">
      <c r="A1" s="64" t="s">
        <v>49</v>
      </c>
      <c r="B1" s="65"/>
      <c r="C1" s="65"/>
      <c r="D1" s="66" t="s">
        <v>74</v>
      </c>
      <c r="E1" s="67"/>
      <c r="F1" s="67"/>
      <c r="G1" s="67"/>
      <c r="H1" s="67"/>
      <c r="I1" s="67"/>
      <c r="J1" s="67"/>
      <c r="K1" s="68"/>
      <c r="L1" s="22"/>
      <c r="M1" s="22"/>
      <c r="N1" s="22"/>
      <c r="O1" s="22"/>
      <c r="P1" s="22"/>
    </row>
    <row r="2" spans="1:22" ht="16.899999999999999" customHeight="1" x14ac:dyDescent="0.2">
      <c r="A2" s="69" t="s">
        <v>33</v>
      </c>
      <c r="B2" s="70"/>
      <c r="C2" s="70"/>
      <c r="D2" s="24"/>
      <c r="E2" s="71"/>
      <c r="F2" s="71"/>
      <c r="G2" s="71"/>
      <c r="H2" s="71"/>
      <c r="I2" s="71"/>
      <c r="J2" s="71"/>
      <c r="K2" s="25"/>
      <c r="L2" s="26"/>
      <c r="M2" s="26"/>
      <c r="N2" s="26"/>
      <c r="O2" s="26"/>
      <c r="P2" s="26"/>
    </row>
    <row r="3" spans="1:22" ht="19.5" customHeight="1" x14ac:dyDescent="0.2">
      <c r="A3" s="27"/>
      <c r="B3" s="72" t="s">
        <v>34</v>
      </c>
      <c r="C3" s="72"/>
      <c r="D3" s="72"/>
      <c r="E3" s="73" t="s">
        <v>35</v>
      </c>
      <c r="F3" s="74"/>
      <c r="G3" s="27" t="s">
        <v>36</v>
      </c>
      <c r="H3" s="75" t="s">
        <v>37</v>
      </c>
      <c r="I3" s="75"/>
      <c r="J3" s="75"/>
      <c r="K3" s="28" t="s">
        <v>2</v>
      </c>
      <c r="L3" s="26"/>
      <c r="M3" s="26"/>
      <c r="N3" s="26"/>
      <c r="O3" s="26"/>
      <c r="P3" s="26"/>
    </row>
    <row r="4" spans="1:22" x14ac:dyDescent="0.2">
      <c r="A4" s="29" t="s">
        <v>38</v>
      </c>
      <c r="B4" s="76" t="s">
        <v>75</v>
      </c>
      <c r="C4" s="76"/>
      <c r="D4" s="76"/>
      <c r="E4" s="77">
        <v>24097</v>
      </c>
      <c r="F4" s="78"/>
      <c r="G4" s="30">
        <f t="shared" ref="G4:G10" ca="1" si="0">IF(E4="","",(TODAY()-E4)/365)</f>
        <v>59.263013698630139</v>
      </c>
      <c r="H4" s="79" t="str">
        <f ca="1">IF(K4="x","",IF(G4="","",IF(G4&lt;50,"Jung genug für Altersvorsorge",IF(G4&lt;=55,"Altersvorsorge letztmals überprüfen",IF(G4&lt;=65,"nach fällig werdenden LVen fragen","Generationenmanagement")))))</f>
        <v>nach fällig werdenden LVen fragen</v>
      </c>
      <c r="I4" s="79"/>
      <c r="J4" s="80"/>
      <c r="K4" s="20"/>
      <c r="L4" s="26"/>
      <c r="M4" s="26"/>
      <c r="N4" s="26"/>
      <c r="O4" s="26"/>
      <c r="P4" s="26"/>
    </row>
    <row r="5" spans="1:22" x14ac:dyDescent="0.2">
      <c r="A5" s="29" t="s">
        <v>39</v>
      </c>
      <c r="B5" s="76" t="s">
        <v>76</v>
      </c>
      <c r="C5" s="76"/>
      <c r="D5" s="76"/>
      <c r="E5" s="77">
        <v>29234</v>
      </c>
      <c r="F5" s="78"/>
      <c r="G5" s="30">
        <f t="shared" ca="1" si="0"/>
        <v>45.18904109589041</v>
      </c>
      <c r="H5" s="79" t="str">
        <f ca="1">IF(K5="x","",IF(G5="","",IF(G5&lt;50,"Jung genug für Altersvorsorge",IF(G5&lt;=55,"Altersvorsorge letztmals überprüfen",IF(G5&lt;=65,"nach fällig werdenden LVen fragen","Generationenmanagement")))))</f>
        <v>Jung genug für Altersvorsorge</v>
      </c>
      <c r="I5" s="79"/>
      <c r="J5" s="80"/>
      <c r="K5" s="20"/>
      <c r="L5" s="26"/>
      <c r="M5" s="26"/>
      <c r="N5" s="26"/>
      <c r="O5" s="26"/>
      <c r="P5" s="26"/>
      <c r="V5">
        <f>SUM(V6:V10)</f>
        <v>3</v>
      </c>
    </row>
    <row r="6" spans="1:22" x14ac:dyDescent="0.2">
      <c r="A6" s="29" t="s">
        <v>40</v>
      </c>
      <c r="B6" s="76" t="s">
        <v>62</v>
      </c>
      <c r="C6" s="76"/>
      <c r="D6" s="76"/>
      <c r="E6" s="77">
        <v>42985</v>
      </c>
      <c r="F6" s="78"/>
      <c r="G6" s="30">
        <f t="shared" ca="1" si="0"/>
        <v>7.515068493150685</v>
      </c>
      <c r="H6" s="79" t="str">
        <f ca="1">IF(K6="x","",IF(G6="","",IF(G6&lt;10,"Ausbildungsvorsorge, Unfallversicherung",IF(G6&lt;15,"Unfallversicherung",IF(G6&lt;25,"Berufsunfähigkeitsversicherung","")))))</f>
        <v>Ausbildungsvorsorge, Unfallversicherung</v>
      </c>
      <c r="I6" s="79"/>
      <c r="J6" s="80"/>
      <c r="K6" s="20"/>
      <c r="L6" s="26"/>
      <c r="M6" s="26"/>
      <c r="N6" s="26"/>
      <c r="O6" s="26"/>
      <c r="P6" s="26"/>
      <c r="V6">
        <f>IF(B6="",0,1)</f>
        <v>1</v>
      </c>
    </row>
    <row r="7" spans="1:22" x14ac:dyDescent="0.2">
      <c r="A7" s="29" t="s">
        <v>40</v>
      </c>
      <c r="B7" s="76" t="s">
        <v>63</v>
      </c>
      <c r="C7" s="76"/>
      <c r="D7" s="76"/>
      <c r="E7" s="77">
        <v>40646</v>
      </c>
      <c r="F7" s="78"/>
      <c r="G7" s="30">
        <f t="shared" ca="1" si="0"/>
        <v>13.923287671232877</v>
      </c>
      <c r="H7" s="79" t="str">
        <f ca="1">IF(K7="x","",IF(G7="","",IF(G7&lt;10,"Ausbildungsvorsorge, Unfallversicherung",IF(G7&lt;15,"Unfallversicherung",IF(G7&lt;25,"Berufsunfähigkeitsversicherung","")))))</f>
        <v>Unfallversicherung</v>
      </c>
      <c r="I7" s="79"/>
      <c r="J7" s="80"/>
      <c r="K7" s="20"/>
      <c r="L7" s="26"/>
      <c r="M7" s="26"/>
      <c r="N7" s="26"/>
      <c r="O7" s="26"/>
      <c r="P7" s="26"/>
      <c r="V7">
        <f>IF(B7="",0,1)</f>
        <v>1</v>
      </c>
    </row>
    <row r="8" spans="1:22" x14ac:dyDescent="0.2">
      <c r="A8" s="29" t="s">
        <v>40</v>
      </c>
      <c r="B8" s="76" t="s">
        <v>64</v>
      </c>
      <c r="C8" s="76"/>
      <c r="D8" s="76"/>
      <c r="E8" s="77">
        <v>39573</v>
      </c>
      <c r="F8" s="78"/>
      <c r="G8" s="30">
        <f t="shared" ca="1" si="0"/>
        <v>16.863013698630137</v>
      </c>
      <c r="H8" s="79" t="str">
        <f ca="1">IF(K8="x","",IF(G8="","",IF(G8&lt;10,"Ausbildungsvorsorge, Unfallversicherung",IF(G8&lt;15,"Unfallversicherung",IF(G8&lt;25,"Berufsunfähigkeitsversicherung","")))))</f>
        <v>Berufsunfähigkeitsversicherung</v>
      </c>
      <c r="I8" s="79"/>
      <c r="J8" s="80"/>
      <c r="K8" s="20"/>
      <c r="L8" s="26"/>
      <c r="M8" s="26"/>
      <c r="N8" s="26"/>
      <c r="O8" s="26"/>
      <c r="P8" s="26"/>
      <c r="V8">
        <f>IF(B8="",0,1)</f>
        <v>1</v>
      </c>
    </row>
    <row r="9" spans="1:22" hidden="1" x14ac:dyDescent="0.2">
      <c r="A9" s="29" t="s">
        <v>40</v>
      </c>
      <c r="B9" s="76"/>
      <c r="C9" s="76"/>
      <c r="D9" s="76"/>
      <c r="E9" s="77"/>
      <c r="F9" s="78"/>
      <c r="G9" s="30" t="str">
        <f t="shared" ca="1" si="0"/>
        <v/>
      </c>
      <c r="H9" s="79" t="str">
        <f ca="1">IF(K9="x","",IF(G9="","",IF(G9&lt;10,"Ausbildungsvorsorge, Unfallversicherung",IF(G9&lt;15,"Unfallversicherung",IF(G9&lt;25,"Berufsunfähigkeitsversicherung","")))))</f>
        <v/>
      </c>
      <c r="I9" s="79"/>
      <c r="J9" s="80"/>
      <c r="K9" s="20"/>
      <c r="L9" s="26"/>
      <c r="M9" s="26"/>
      <c r="N9" s="26"/>
      <c r="O9" s="26"/>
      <c r="P9" s="26"/>
      <c r="V9">
        <f>IF(B9="",0,1)</f>
        <v>0</v>
      </c>
    </row>
    <row r="10" spans="1:22" hidden="1" x14ac:dyDescent="0.2">
      <c r="A10" s="29" t="s">
        <v>40</v>
      </c>
      <c r="B10" s="76"/>
      <c r="C10" s="76"/>
      <c r="D10" s="76"/>
      <c r="E10" s="76"/>
      <c r="F10" s="76"/>
      <c r="G10" s="31" t="str">
        <f t="shared" ca="1" si="0"/>
        <v/>
      </c>
      <c r="H10" s="79" t="str">
        <f ca="1">IF(K10="x","",IF(G10="","",IF(G10&lt;10,"Ausbildungsvorsorge, Unfallversicherung",IF(G10&lt;15,"Unfallversicherung",IF(G10&lt;25,"Berufsunfähigkeitsversicherung","")))))</f>
        <v/>
      </c>
      <c r="I10" s="79"/>
      <c r="J10" s="80"/>
      <c r="K10" s="20"/>
      <c r="L10" s="26"/>
      <c r="M10" s="26"/>
      <c r="N10" s="26"/>
      <c r="O10" s="26"/>
      <c r="P10" s="26"/>
      <c r="V10">
        <f>IF(B10="",0,1)</f>
        <v>0</v>
      </c>
    </row>
    <row r="11" spans="1:22" x14ac:dyDescent="0.2">
      <c r="A11" s="24"/>
      <c r="B11" s="24"/>
      <c r="C11" s="24"/>
      <c r="D11" s="24"/>
      <c r="E11" s="24"/>
      <c r="F11" s="24"/>
      <c r="G11" s="32"/>
      <c r="H11" s="32"/>
      <c r="I11" s="32"/>
      <c r="J11" s="32"/>
      <c r="K11" s="25"/>
      <c r="L11" s="26"/>
      <c r="M11" s="26"/>
      <c r="N11" s="26"/>
      <c r="O11" s="26"/>
      <c r="P11" s="26"/>
    </row>
    <row r="12" spans="1:22" x14ac:dyDescent="0.2">
      <c r="A12" s="69" t="s">
        <v>41</v>
      </c>
      <c r="B12" s="70"/>
      <c r="C12" s="70"/>
      <c r="D12" s="33" t="s">
        <v>42</v>
      </c>
      <c r="E12" s="74" t="s">
        <v>11</v>
      </c>
      <c r="F12" s="74"/>
      <c r="G12" s="74"/>
      <c r="H12" s="74"/>
      <c r="I12" s="74"/>
      <c r="J12" s="74"/>
      <c r="K12" s="28" t="s">
        <v>2</v>
      </c>
      <c r="L12" s="26"/>
      <c r="M12" s="26"/>
      <c r="N12" s="26"/>
      <c r="O12" s="26"/>
      <c r="P12" s="26"/>
    </row>
    <row r="13" spans="1:22" x14ac:dyDescent="0.2">
      <c r="A13" s="81" t="s">
        <v>65</v>
      </c>
      <c r="B13" s="82"/>
      <c r="C13" s="82"/>
      <c r="D13" s="21">
        <v>246</v>
      </c>
      <c r="E13" s="83" t="str">
        <f>IF(K13="x","",IF(D13&gt;100,"Vorsorge-Freibeträge nutzen, sofern noch nicht geschehen (BAV, Basisrente)",""))</f>
        <v>Vorsorge-Freibeträge nutzen, sofern noch nicht geschehen (BAV, Basisrente)</v>
      </c>
      <c r="F13" s="83"/>
      <c r="G13" s="83"/>
      <c r="H13" s="83"/>
      <c r="I13" s="83"/>
      <c r="J13" s="84"/>
      <c r="K13" s="20"/>
      <c r="L13" s="26"/>
      <c r="M13" s="26"/>
      <c r="N13" s="26"/>
      <c r="O13" s="26"/>
      <c r="P13" s="26"/>
    </row>
    <row r="14" spans="1:22" x14ac:dyDescent="0.2">
      <c r="A14" s="81" t="s">
        <v>66</v>
      </c>
      <c r="B14" s="82"/>
      <c r="C14" s="82"/>
      <c r="D14" s="21">
        <v>120</v>
      </c>
      <c r="E14" s="83" t="str">
        <f>IF(K14="x","",IF(D14&gt;0,"Betriebliche Altersvorsorge / Gehaltsumwandlung",""))</f>
        <v>Betriebliche Altersvorsorge / Gehaltsumwandlung</v>
      </c>
      <c r="F14" s="83"/>
      <c r="G14" s="83"/>
      <c r="H14" s="83"/>
      <c r="I14" s="83"/>
      <c r="J14" s="84"/>
      <c r="K14" s="20"/>
      <c r="L14" s="26"/>
      <c r="M14" s="26"/>
      <c r="N14" s="26"/>
      <c r="O14" s="26"/>
      <c r="P14" s="26"/>
    </row>
    <row r="15" spans="1:22" x14ac:dyDescent="0.2">
      <c r="A15" s="81" t="s">
        <v>67</v>
      </c>
      <c r="B15" s="82"/>
      <c r="C15" s="82"/>
      <c r="D15" s="21">
        <v>84</v>
      </c>
      <c r="E15" s="83" t="str">
        <f>IF(K15="x","",IF(D15&gt;0,"Betriebliche Altersvorsorge / Gehaltsumwandlung für den Inhaber =&gt; U-Kasse",""))</f>
        <v>Betriebliche Altersvorsorge / Gehaltsumwandlung für den Inhaber =&gt; U-Kasse</v>
      </c>
      <c r="F15" s="83"/>
      <c r="G15" s="83"/>
      <c r="H15" s="83"/>
      <c r="I15" s="83"/>
      <c r="J15" s="84"/>
      <c r="K15" s="20"/>
      <c r="L15" s="26"/>
      <c r="M15" s="26"/>
      <c r="N15" s="26"/>
      <c r="O15" s="26"/>
      <c r="P15" s="26"/>
    </row>
    <row r="16" spans="1:22" x14ac:dyDescent="0.2">
      <c r="A16" s="81" t="s">
        <v>68</v>
      </c>
      <c r="B16" s="82"/>
      <c r="C16" s="82"/>
      <c r="D16" s="21">
        <v>36</v>
      </c>
      <c r="E16" s="83" t="str">
        <f>IF(K16="x","",IF(D16&gt;0,"Betriebliche Altersvorsorge / Gehaltsumwandlung für den Ehegatten =&gt; Direktvers. / Pensionskasse",""))</f>
        <v>Betriebliche Altersvorsorge / Gehaltsumwandlung für den Ehegatten =&gt; Direktvers. / Pensionskasse</v>
      </c>
      <c r="F16" s="83"/>
      <c r="G16" s="83"/>
      <c r="H16" s="83"/>
      <c r="I16" s="83"/>
      <c r="J16" s="84"/>
      <c r="K16" s="20"/>
      <c r="L16" s="26"/>
      <c r="M16" s="26"/>
      <c r="N16" s="26"/>
      <c r="O16" s="26"/>
      <c r="P16" s="26"/>
    </row>
    <row r="17" spans="1:16" x14ac:dyDescent="0.2">
      <c r="A17" s="81" t="s">
        <v>69</v>
      </c>
      <c r="B17" s="82"/>
      <c r="C17" s="82"/>
      <c r="D17" s="21">
        <v>0</v>
      </c>
      <c r="E17" s="83" t="str">
        <f>IF(K17="x","",IF(D17="","",IF(D17=0,"Basisrente, ggf. mit Hinterbliebenenschutz und BUZ","")))</f>
        <v>Basisrente, ggf. mit Hinterbliebenenschutz und BUZ</v>
      </c>
      <c r="F17" s="83"/>
      <c r="G17" s="83"/>
      <c r="H17" s="83"/>
      <c r="I17" s="83"/>
      <c r="J17" s="84"/>
      <c r="K17" s="20"/>
      <c r="L17" s="26"/>
      <c r="M17" s="26"/>
      <c r="N17" s="26"/>
      <c r="O17" s="26"/>
      <c r="P17" s="26"/>
    </row>
    <row r="18" spans="1:16" x14ac:dyDescent="0.2">
      <c r="A18" s="24"/>
      <c r="B18" s="24"/>
      <c r="C18" s="24"/>
      <c r="D18" s="34"/>
      <c r="E18" s="24"/>
      <c r="F18" s="24"/>
      <c r="G18" s="24"/>
      <c r="H18" s="24"/>
      <c r="I18" s="24"/>
      <c r="J18" s="24"/>
      <c r="K18" s="25"/>
      <c r="L18" s="26"/>
      <c r="M18" s="26"/>
      <c r="N18" s="26"/>
      <c r="O18" s="26"/>
      <c r="P18" s="26"/>
    </row>
    <row r="19" spans="1:16" x14ac:dyDescent="0.2">
      <c r="A19" s="35" t="s">
        <v>43</v>
      </c>
      <c r="B19" s="24"/>
      <c r="C19" s="24"/>
      <c r="D19" s="36" t="s">
        <v>44</v>
      </c>
      <c r="E19" s="74" t="s">
        <v>11</v>
      </c>
      <c r="F19" s="74"/>
      <c r="G19" s="74"/>
      <c r="H19" s="74"/>
      <c r="I19" s="74"/>
      <c r="J19" s="74"/>
      <c r="K19" s="28" t="s">
        <v>2</v>
      </c>
      <c r="L19" s="26"/>
      <c r="M19" s="26"/>
      <c r="N19" s="26"/>
      <c r="O19" s="26"/>
      <c r="P19" s="26"/>
    </row>
    <row r="20" spans="1:16" x14ac:dyDescent="0.2">
      <c r="A20" s="81" t="s">
        <v>70</v>
      </c>
      <c r="B20" s="82"/>
      <c r="C20" s="82"/>
      <c r="D20" s="21">
        <v>310</v>
      </c>
      <c r="E20" s="79" t="str">
        <f>IF(K20="x","",IF(D20&gt;=100,"Termin mit PB / Tandembetreuer vereinbaren",""))</f>
        <v>Termin mit PB / Tandembetreuer vereinbaren</v>
      </c>
      <c r="F20" s="79"/>
      <c r="G20" s="79"/>
      <c r="H20" s="79"/>
      <c r="I20" s="79"/>
      <c r="J20" s="80"/>
      <c r="K20" s="20"/>
      <c r="L20" s="26"/>
      <c r="M20" s="26"/>
      <c r="N20" s="26"/>
      <c r="O20" s="26"/>
      <c r="P20" s="26"/>
    </row>
    <row r="21" spans="1:16" x14ac:dyDescent="0.2">
      <c r="A21" s="81" t="s">
        <v>45</v>
      </c>
      <c r="B21" s="82"/>
      <c r="C21" s="82"/>
      <c r="D21" s="21">
        <v>200</v>
      </c>
      <c r="E21" s="79" t="str">
        <f>IF(K21="x","",IF(D21&gt;0,"Nach Fälligkeiten fragen",""))</f>
        <v>Nach Fälligkeiten fragen</v>
      </c>
      <c r="F21" s="79"/>
      <c r="G21" s="79"/>
      <c r="H21" s="79"/>
      <c r="I21" s="79"/>
      <c r="J21" s="80"/>
      <c r="K21" s="20"/>
      <c r="L21" s="26"/>
      <c r="M21" s="26"/>
      <c r="N21" s="26"/>
      <c r="O21" s="26"/>
      <c r="P21" s="26"/>
    </row>
    <row r="22" spans="1:16" x14ac:dyDescent="0.2">
      <c r="A22" s="81" t="s">
        <v>46</v>
      </c>
      <c r="B22" s="82"/>
      <c r="C22" s="82"/>
      <c r="D22" s="21">
        <v>300</v>
      </c>
      <c r="E22" s="79" t="str">
        <f>IF(K22="x","",IF(D22&gt;0,"Immobilienmandat: Kauf oder Verkauf / Immo-Verwaltung",""))</f>
        <v>Immobilienmandat: Kauf oder Verkauf / Immo-Verwaltung</v>
      </c>
      <c r="F22" s="79"/>
      <c r="G22" s="79"/>
      <c r="H22" s="79"/>
      <c r="I22" s="79"/>
      <c r="J22" s="80"/>
      <c r="K22" s="20"/>
      <c r="L22" s="26"/>
      <c r="M22" s="26"/>
      <c r="N22" s="26"/>
      <c r="O22" s="26"/>
      <c r="P22" s="26"/>
    </row>
    <row r="23" spans="1:16" x14ac:dyDescent="0.2">
      <c r="A23" s="81" t="s">
        <v>47</v>
      </c>
      <c r="B23" s="82"/>
      <c r="C23" s="82"/>
      <c r="D23" s="21" t="s">
        <v>71</v>
      </c>
      <c r="E23" s="79" t="str">
        <f>IF(K23="x","",IF(D23="","",IF(D23="m","Immobilienmandat: Kauf und Finanzierung","Bausparvertrag")))</f>
        <v>Bausparvertrag</v>
      </c>
      <c r="F23" s="79"/>
      <c r="G23" s="79"/>
      <c r="H23" s="79"/>
      <c r="I23" s="79"/>
      <c r="J23" s="80"/>
      <c r="K23" s="20"/>
      <c r="L23" s="26"/>
      <c r="M23" s="26"/>
      <c r="N23" s="26"/>
      <c r="O23" s="26"/>
      <c r="P23" s="26"/>
    </row>
    <row r="24" spans="1:16" x14ac:dyDescent="0.2">
      <c r="A24" s="81" t="s">
        <v>48</v>
      </c>
      <c r="B24" s="82"/>
      <c r="C24" s="82"/>
      <c r="D24" s="21">
        <v>120</v>
      </c>
      <c r="E24" s="79" t="str">
        <f>IF(K24="x","",IF(D24&gt;=50,"Forwarddarlehn / Prolongation, ggf. Bausparen",""))</f>
        <v>Forwarddarlehn / Prolongation, ggf. Bausparen</v>
      </c>
      <c r="F24" s="79"/>
      <c r="G24" s="79"/>
      <c r="H24" s="79"/>
      <c r="I24" s="79"/>
      <c r="J24" s="80"/>
      <c r="K24" s="20"/>
      <c r="L24" s="26"/>
      <c r="M24" s="26"/>
      <c r="N24" s="26"/>
      <c r="O24" s="26"/>
      <c r="P24" s="26"/>
    </row>
    <row r="25" spans="1:16" x14ac:dyDescent="0.2">
      <c r="A25" s="24"/>
      <c r="B25" s="24"/>
      <c r="C25" s="24"/>
      <c r="D25" s="34"/>
      <c r="E25" s="24"/>
      <c r="F25" s="24"/>
      <c r="G25" s="24"/>
      <c r="H25" s="24"/>
      <c r="I25" s="24"/>
      <c r="J25" s="24"/>
      <c r="K25" s="25"/>
      <c r="L25" s="26"/>
      <c r="M25" s="26"/>
      <c r="N25" s="26"/>
      <c r="O25" s="26"/>
      <c r="P25" s="26"/>
    </row>
    <row r="26" spans="1:16" s="39" customFormat="1" x14ac:dyDescent="0.2">
      <c r="A26" s="85"/>
      <c r="B26" s="85"/>
      <c r="C26" s="85"/>
      <c r="D26" s="37"/>
      <c r="E26" s="85"/>
      <c r="F26" s="85"/>
      <c r="G26" s="85"/>
      <c r="H26" s="85"/>
      <c r="I26" s="85"/>
      <c r="J26" s="85"/>
      <c r="K26" s="38"/>
      <c r="L26" s="37"/>
      <c r="M26" s="37"/>
      <c r="N26" s="37"/>
      <c r="O26" s="37"/>
      <c r="P26" s="37"/>
    </row>
    <row r="27" spans="1:16" x14ac:dyDescent="0.2">
      <c r="A27" s="86"/>
      <c r="B27" s="86"/>
      <c r="C27" s="86"/>
      <c r="D27" s="26"/>
      <c r="E27" s="86"/>
      <c r="F27" s="86"/>
      <c r="G27" s="86"/>
      <c r="H27" s="86"/>
      <c r="I27" s="86"/>
      <c r="J27" s="86"/>
      <c r="K27" s="40"/>
      <c r="L27" s="26"/>
      <c r="M27" s="26"/>
      <c r="N27" s="26"/>
      <c r="O27" s="26"/>
      <c r="P27" s="26"/>
    </row>
    <row r="28" spans="1:16" x14ac:dyDescent="0.2">
      <c r="A28" s="86"/>
      <c r="B28" s="86"/>
      <c r="C28" s="86"/>
      <c r="D28" s="26"/>
      <c r="E28" s="86"/>
      <c r="F28" s="86"/>
      <c r="G28" s="86"/>
      <c r="H28" s="86"/>
      <c r="I28" s="86"/>
      <c r="J28" s="86"/>
      <c r="K28" s="40"/>
      <c r="L28" s="26"/>
      <c r="M28" s="26"/>
      <c r="N28" s="26"/>
      <c r="O28" s="26"/>
      <c r="P28" s="26"/>
    </row>
    <row r="29" spans="1:16" x14ac:dyDescent="0.2">
      <c r="A29" s="86"/>
      <c r="B29" s="86"/>
      <c r="C29" s="86"/>
      <c r="D29" s="26"/>
      <c r="E29" s="86"/>
      <c r="F29" s="86"/>
      <c r="G29" s="86"/>
      <c r="H29" s="86"/>
      <c r="I29" s="86"/>
      <c r="J29" s="86"/>
      <c r="K29" s="40"/>
      <c r="L29" s="26"/>
      <c r="M29" s="26"/>
      <c r="N29" s="26"/>
      <c r="O29" s="26"/>
      <c r="P29" s="26"/>
    </row>
    <row r="30" spans="1:16" x14ac:dyDescent="0.2">
      <c r="A30" s="86"/>
      <c r="B30" s="86"/>
      <c r="C30" s="86"/>
      <c r="D30" s="26"/>
      <c r="E30" s="86"/>
      <c r="F30" s="86"/>
      <c r="G30" s="86"/>
      <c r="H30" s="86"/>
      <c r="I30" s="86"/>
      <c r="J30" s="86"/>
      <c r="K30" s="40"/>
      <c r="L30" s="26"/>
      <c r="M30" s="26"/>
      <c r="N30" s="26"/>
      <c r="O30" s="26"/>
      <c r="P30" s="26"/>
    </row>
    <row r="31" spans="1:16" x14ac:dyDescent="0.2">
      <c r="A31" s="86"/>
      <c r="B31" s="86"/>
      <c r="C31" s="86"/>
      <c r="D31" s="26"/>
      <c r="E31" s="86"/>
      <c r="F31" s="86"/>
      <c r="G31" s="86"/>
      <c r="H31" s="86"/>
      <c r="I31" s="86"/>
      <c r="J31" s="86"/>
      <c r="K31" s="40"/>
      <c r="L31" s="26"/>
      <c r="M31" s="26"/>
      <c r="N31" s="26"/>
      <c r="O31" s="26"/>
      <c r="P31" s="26"/>
    </row>
    <row r="32" spans="1:16" x14ac:dyDescent="0.2">
      <c r="A32" s="86"/>
      <c r="B32" s="86"/>
      <c r="C32" s="86"/>
      <c r="D32" s="26"/>
      <c r="E32" s="86"/>
      <c r="F32" s="86"/>
      <c r="G32" s="86"/>
      <c r="H32" s="86"/>
      <c r="I32" s="86"/>
      <c r="J32" s="86"/>
      <c r="K32" s="40"/>
      <c r="L32" s="26"/>
      <c r="M32" s="26"/>
      <c r="N32" s="26"/>
      <c r="O32" s="26"/>
      <c r="P32" s="26"/>
    </row>
    <row r="33" spans="1:16" x14ac:dyDescent="0.2">
      <c r="A33" s="86"/>
      <c r="B33" s="86"/>
      <c r="C33" s="86"/>
      <c r="D33" s="26"/>
      <c r="E33" s="86"/>
      <c r="F33" s="86"/>
      <c r="G33" s="86"/>
      <c r="H33" s="86"/>
      <c r="I33" s="86"/>
      <c r="J33" s="86"/>
      <c r="K33" s="40"/>
      <c r="L33" s="26"/>
      <c r="M33" s="26"/>
      <c r="N33" s="26"/>
      <c r="O33" s="26"/>
      <c r="P33" s="26"/>
    </row>
    <row r="34" spans="1:16" x14ac:dyDescent="0.2">
      <c r="A34" s="86"/>
      <c r="B34" s="86"/>
      <c r="C34" s="86"/>
      <c r="D34" s="26"/>
      <c r="E34" s="86"/>
      <c r="F34" s="86"/>
      <c r="G34" s="86"/>
      <c r="H34" s="86"/>
      <c r="I34" s="86"/>
      <c r="J34" s="86"/>
      <c r="K34" s="40"/>
      <c r="L34" s="26"/>
      <c r="M34" s="26"/>
      <c r="N34" s="26"/>
      <c r="O34" s="26"/>
      <c r="P34" s="26"/>
    </row>
    <row r="35" spans="1:16" x14ac:dyDescent="0.2">
      <c r="A35" s="26"/>
      <c r="B35" s="26"/>
      <c r="C35" s="26"/>
      <c r="D35" s="26"/>
      <c r="E35" s="86"/>
      <c r="F35" s="86"/>
      <c r="G35" s="86"/>
      <c r="H35" s="86"/>
      <c r="I35" s="86"/>
      <c r="J35" s="86"/>
      <c r="K35" s="40"/>
      <c r="L35" s="26"/>
      <c r="M35" s="26"/>
      <c r="N35" s="26"/>
      <c r="O35" s="26"/>
      <c r="P35" s="26"/>
    </row>
    <row r="36" spans="1:16" x14ac:dyDescent="0.2">
      <c r="A36" s="26"/>
      <c r="B36" s="26"/>
      <c r="C36" s="26"/>
      <c r="D36" s="26"/>
      <c r="E36" s="86"/>
      <c r="F36" s="86"/>
      <c r="G36" s="86"/>
      <c r="H36" s="86"/>
      <c r="I36" s="86"/>
      <c r="J36" s="86"/>
      <c r="K36" s="40"/>
      <c r="L36" s="26"/>
      <c r="M36" s="26"/>
      <c r="N36" s="26"/>
      <c r="O36" s="26"/>
      <c r="P36" s="26"/>
    </row>
    <row r="37" spans="1:16" x14ac:dyDescent="0.2">
      <c r="A37" s="26"/>
      <c r="B37" s="26"/>
      <c r="C37" s="26"/>
      <c r="D37" s="26"/>
      <c r="E37" s="86"/>
      <c r="F37" s="86"/>
      <c r="G37" s="86"/>
      <c r="H37" s="86"/>
      <c r="I37" s="86"/>
      <c r="J37" s="86"/>
      <c r="K37" s="40"/>
      <c r="L37" s="26"/>
      <c r="M37" s="26"/>
      <c r="N37" s="26"/>
      <c r="O37" s="26"/>
      <c r="P37" s="26"/>
    </row>
    <row r="38" spans="1:16" x14ac:dyDescent="0.2">
      <c r="A38" s="26"/>
      <c r="B38" s="26"/>
      <c r="C38" s="26"/>
      <c r="D38" s="26"/>
      <c r="E38" s="86"/>
      <c r="F38" s="86"/>
      <c r="G38" s="86"/>
      <c r="H38" s="86"/>
      <c r="I38" s="86"/>
      <c r="J38" s="86"/>
      <c r="K38" s="40"/>
      <c r="L38" s="26"/>
      <c r="M38" s="26"/>
      <c r="N38" s="26"/>
      <c r="O38" s="26"/>
      <c r="P38" s="26"/>
    </row>
    <row r="39" spans="1:16" x14ac:dyDescent="0.2">
      <c r="A39" s="26"/>
      <c r="B39" s="26"/>
      <c r="C39" s="26"/>
      <c r="D39" s="26"/>
      <c r="E39" s="86"/>
      <c r="F39" s="86"/>
      <c r="G39" s="86"/>
      <c r="H39" s="86"/>
      <c r="I39" s="86"/>
      <c r="J39" s="86"/>
      <c r="K39" s="40"/>
      <c r="L39" s="26"/>
      <c r="M39" s="26"/>
      <c r="N39" s="26"/>
      <c r="O39" s="26"/>
      <c r="P39" s="26"/>
    </row>
    <row r="40" spans="1:16" x14ac:dyDescent="0.2">
      <c r="A40" s="26"/>
      <c r="B40" s="26"/>
      <c r="C40" s="26"/>
      <c r="D40" s="26"/>
      <c r="E40" s="86"/>
      <c r="F40" s="86"/>
      <c r="G40" s="86"/>
      <c r="H40" s="86"/>
      <c r="I40" s="86"/>
      <c r="J40" s="86"/>
      <c r="K40" s="40"/>
      <c r="L40" s="26"/>
      <c r="M40" s="26"/>
      <c r="N40" s="26"/>
      <c r="O40" s="26"/>
      <c r="P40" s="26"/>
    </row>
    <row r="41" spans="1:16" x14ac:dyDescent="0.2">
      <c r="A41" s="26"/>
      <c r="B41" s="26"/>
      <c r="C41" s="26"/>
      <c r="D41" s="26"/>
      <c r="E41" s="86"/>
      <c r="F41" s="86"/>
      <c r="G41" s="86"/>
      <c r="H41" s="86"/>
      <c r="I41" s="86"/>
      <c r="J41" s="86"/>
      <c r="K41" s="40"/>
      <c r="L41" s="26"/>
      <c r="M41" s="26"/>
      <c r="N41" s="26"/>
      <c r="O41" s="26"/>
      <c r="P41" s="26"/>
    </row>
    <row r="42" spans="1:16" x14ac:dyDescent="0.2">
      <c r="A42" s="26"/>
      <c r="B42" s="26"/>
      <c r="C42" s="26"/>
      <c r="D42" s="26"/>
      <c r="E42" s="86"/>
      <c r="F42" s="86"/>
      <c r="G42" s="86"/>
      <c r="H42" s="86"/>
      <c r="I42" s="86"/>
      <c r="J42" s="86"/>
      <c r="K42" s="40"/>
      <c r="L42" s="26"/>
      <c r="M42" s="26"/>
      <c r="N42" s="26"/>
      <c r="O42" s="26"/>
      <c r="P42" s="26"/>
    </row>
    <row r="43" spans="1:16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40"/>
      <c r="L43" s="26"/>
      <c r="M43" s="26"/>
      <c r="N43" s="26"/>
      <c r="O43" s="26"/>
      <c r="P43" s="26"/>
    </row>
    <row r="44" spans="1:16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40"/>
      <c r="L44" s="26"/>
      <c r="M44" s="26"/>
      <c r="N44" s="26"/>
      <c r="O44" s="26"/>
      <c r="P44" s="26"/>
    </row>
    <row r="45" spans="1:16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40"/>
      <c r="L45" s="26"/>
      <c r="M45" s="26"/>
      <c r="N45" s="26"/>
      <c r="O45" s="26"/>
      <c r="P45" s="26"/>
    </row>
    <row r="46" spans="1:16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40"/>
      <c r="L46" s="26"/>
      <c r="M46" s="26"/>
      <c r="N46" s="26"/>
      <c r="O46" s="26"/>
      <c r="P46" s="26"/>
    </row>
    <row r="47" spans="1:16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40"/>
      <c r="L47" s="26"/>
      <c r="M47" s="26"/>
      <c r="N47" s="26"/>
      <c r="O47" s="26"/>
      <c r="P47" s="26"/>
    </row>
    <row r="48" spans="1:16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40"/>
      <c r="L48" s="26"/>
      <c r="M48" s="26"/>
      <c r="N48" s="26"/>
      <c r="O48" s="26"/>
      <c r="P48" s="26"/>
    </row>
    <row r="49" spans="1:16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40"/>
      <c r="L49" s="26"/>
      <c r="M49" s="26"/>
      <c r="N49" s="26"/>
      <c r="O49" s="26"/>
      <c r="P49" s="26"/>
    </row>
    <row r="50" spans="1:16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40"/>
      <c r="L50" s="26"/>
      <c r="M50" s="26"/>
      <c r="N50" s="26"/>
      <c r="O50" s="26"/>
      <c r="P50" s="26"/>
    </row>
    <row r="51" spans="1:16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40"/>
      <c r="L51" s="26"/>
      <c r="M51" s="26"/>
      <c r="N51" s="26"/>
      <c r="O51" s="26"/>
      <c r="P51" s="26"/>
    </row>
    <row r="52" spans="1:16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40"/>
      <c r="L52" s="26"/>
      <c r="M52" s="26"/>
      <c r="N52" s="26"/>
      <c r="O52" s="26"/>
      <c r="P52" s="26"/>
    </row>
    <row r="53" spans="1:16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40"/>
      <c r="L53" s="26"/>
      <c r="M53" s="26"/>
      <c r="N53" s="26"/>
      <c r="O53" s="26"/>
      <c r="P53" s="26"/>
    </row>
    <row r="54" spans="1:16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40"/>
      <c r="L54" s="26"/>
      <c r="M54" s="26"/>
      <c r="N54" s="26"/>
      <c r="O54" s="26"/>
      <c r="P54" s="26"/>
    </row>
    <row r="55" spans="1:16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40"/>
      <c r="L55" s="26"/>
      <c r="M55" s="26"/>
      <c r="N55" s="26"/>
      <c r="O55" s="26"/>
      <c r="P55" s="26"/>
    </row>
    <row r="56" spans="1:16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40"/>
      <c r="L56" s="26"/>
      <c r="M56" s="26"/>
      <c r="N56" s="26"/>
      <c r="O56" s="26"/>
      <c r="P56" s="26"/>
    </row>
    <row r="57" spans="1:16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40"/>
      <c r="L57" s="26"/>
      <c r="M57" s="26"/>
      <c r="N57" s="26"/>
      <c r="O57" s="26"/>
      <c r="P57" s="26"/>
    </row>
    <row r="58" spans="1:16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40"/>
      <c r="L58" s="26"/>
      <c r="M58" s="26"/>
      <c r="N58" s="26"/>
      <c r="O58" s="26"/>
      <c r="P58" s="26"/>
    </row>
    <row r="59" spans="1:16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40"/>
      <c r="L59" s="26"/>
      <c r="M59" s="26"/>
      <c r="N59" s="26"/>
      <c r="O59" s="26"/>
      <c r="P59" s="26"/>
    </row>
    <row r="60" spans="1:16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40"/>
      <c r="L60" s="26"/>
      <c r="M60" s="26"/>
      <c r="N60" s="26"/>
      <c r="O60" s="26"/>
      <c r="P60" s="26"/>
    </row>
    <row r="61" spans="1:16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40"/>
      <c r="L61" s="26"/>
      <c r="M61" s="26"/>
      <c r="N61" s="26"/>
      <c r="O61" s="26"/>
      <c r="P61" s="26"/>
    </row>
    <row r="62" spans="1:16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40"/>
      <c r="L62" s="26"/>
      <c r="M62" s="26"/>
      <c r="N62" s="26"/>
      <c r="O62" s="26"/>
      <c r="P62" s="26"/>
    </row>
    <row r="63" spans="1:16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40"/>
      <c r="L63" s="26"/>
      <c r="M63" s="26"/>
      <c r="N63" s="26"/>
      <c r="O63" s="26"/>
      <c r="P63" s="26"/>
    </row>
    <row r="64" spans="1:16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40"/>
      <c r="L64" s="26"/>
      <c r="M64" s="26"/>
      <c r="N64" s="26"/>
      <c r="O64" s="26"/>
      <c r="P64" s="26"/>
    </row>
    <row r="65" spans="1:16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40"/>
      <c r="L65" s="26"/>
      <c r="M65" s="26"/>
      <c r="N65" s="26"/>
      <c r="O65" s="26"/>
      <c r="P65" s="26"/>
    </row>
    <row r="66" spans="1:16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40"/>
      <c r="L66" s="26"/>
      <c r="M66" s="26"/>
      <c r="N66" s="26"/>
      <c r="O66" s="26"/>
      <c r="P66" s="26"/>
    </row>
    <row r="67" spans="1:16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40"/>
      <c r="L67" s="26"/>
      <c r="M67" s="26"/>
      <c r="N67" s="26"/>
      <c r="O67" s="26"/>
      <c r="P67" s="26"/>
    </row>
    <row r="68" spans="1:16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40"/>
      <c r="L68" s="26"/>
      <c r="M68" s="26"/>
      <c r="N68" s="26"/>
      <c r="O68" s="26"/>
      <c r="P68" s="26"/>
    </row>
    <row r="69" spans="1:16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40"/>
      <c r="L69" s="26"/>
      <c r="M69" s="26"/>
      <c r="N69" s="26"/>
      <c r="O69" s="26"/>
      <c r="P69" s="26"/>
    </row>
    <row r="70" spans="1:16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40"/>
      <c r="L70" s="26"/>
      <c r="M70" s="26"/>
      <c r="N70" s="26"/>
      <c r="O70" s="26"/>
      <c r="P70" s="26"/>
    </row>
    <row r="71" spans="1:16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40"/>
      <c r="L71" s="26"/>
      <c r="M71" s="26"/>
      <c r="N71" s="26"/>
      <c r="O71" s="26"/>
      <c r="P71" s="26"/>
    </row>
    <row r="72" spans="1:16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40"/>
      <c r="L72" s="26"/>
      <c r="M72" s="26"/>
      <c r="N72" s="26"/>
      <c r="O72" s="26"/>
      <c r="P72" s="26"/>
    </row>
    <row r="73" spans="1:16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40"/>
      <c r="L73" s="26"/>
      <c r="M73" s="26"/>
      <c r="N73" s="26"/>
      <c r="O73" s="26"/>
      <c r="P73" s="26"/>
    </row>
    <row r="74" spans="1:16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40"/>
      <c r="L74" s="26"/>
      <c r="M74" s="26"/>
      <c r="N74" s="26"/>
      <c r="O74" s="26"/>
      <c r="P74" s="26"/>
    </row>
    <row r="75" spans="1:16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40"/>
      <c r="L75" s="26"/>
      <c r="M75" s="26"/>
      <c r="N75" s="26"/>
      <c r="O75" s="26"/>
      <c r="P75" s="26"/>
    </row>
    <row r="76" spans="1:16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40"/>
      <c r="L76" s="26"/>
      <c r="M76" s="26"/>
      <c r="N76" s="26"/>
      <c r="O76" s="26"/>
      <c r="P76" s="26"/>
    </row>
    <row r="77" spans="1:16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40"/>
      <c r="L77" s="26"/>
      <c r="M77" s="26"/>
      <c r="N77" s="26"/>
      <c r="O77" s="26"/>
      <c r="P77" s="26"/>
    </row>
    <row r="78" spans="1:16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40"/>
      <c r="L78" s="26"/>
      <c r="M78" s="26"/>
      <c r="N78" s="26"/>
      <c r="O78" s="26"/>
      <c r="P78" s="26"/>
    </row>
    <row r="79" spans="1:16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40"/>
      <c r="L79" s="26"/>
      <c r="M79" s="26"/>
      <c r="N79" s="26"/>
      <c r="O79" s="26"/>
      <c r="P79" s="26"/>
    </row>
    <row r="80" spans="1:16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40"/>
      <c r="L80" s="26"/>
      <c r="M80" s="26"/>
      <c r="N80" s="26"/>
      <c r="O80" s="26"/>
      <c r="P80" s="26"/>
    </row>
    <row r="81" spans="1:16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40"/>
      <c r="L81" s="26"/>
      <c r="M81" s="26"/>
      <c r="N81" s="26"/>
      <c r="O81" s="26"/>
      <c r="P81" s="26"/>
    </row>
    <row r="83" spans="1:16" x14ac:dyDescent="0.2">
      <c r="A83" t="s">
        <v>6</v>
      </c>
    </row>
    <row r="84" spans="1:16" x14ac:dyDescent="0.2">
      <c r="A84" t="s">
        <v>7</v>
      </c>
    </row>
  </sheetData>
  <sheetProtection algorithmName="SHA-512" hashValue="EwUQaLGg1i2j2uAhlW9654kW7wKBbsIfRwdPlZ9bkRu0JP+g4c/0+R3EM5E1kULdBT5vni9CtyuGvq1FnkjIWA==" saltValue="m+DQ5/uyP9lidj5SPjKARQ==" spinCount="100000" sheet="1" formatCells="0" formatColumns="0" formatRows="0" selectLockedCells="1"/>
  <mergeCells count="77">
    <mergeCell ref="A1:C1"/>
    <mergeCell ref="D1:K1"/>
    <mergeCell ref="A2:C2"/>
    <mergeCell ref="E2:J2"/>
    <mergeCell ref="B3:D3"/>
    <mergeCell ref="E3:F3"/>
    <mergeCell ref="H3:J3"/>
    <mergeCell ref="B4:D4"/>
    <mergeCell ref="E4:F4"/>
    <mergeCell ref="H4:J4"/>
    <mergeCell ref="B5:D5"/>
    <mergeCell ref="E5:F5"/>
    <mergeCell ref="H5:J5"/>
    <mergeCell ref="B6:D6"/>
    <mergeCell ref="E6:F6"/>
    <mergeCell ref="H6:J6"/>
    <mergeCell ref="B7:D7"/>
    <mergeCell ref="E7:F7"/>
    <mergeCell ref="H7:J7"/>
    <mergeCell ref="A13:C13"/>
    <mergeCell ref="E13:J13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A12:C12"/>
    <mergeCell ref="E12:J12"/>
    <mergeCell ref="A22:C22"/>
    <mergeCell ref="E22:J22"/>
    <mergeCell ref="A17:C17"/>
    <mergeCell ref="E17:J17"/>
    <mergeCell ref="A14:C14"/>
    <mergeCell ref="E14:J14"/>
    <mergeCell ref="A15:C15"/>
    <mergeCell ref="E15:J15"/>
    <mergeCell ref="A16:C16"/>
    <mergeCell ref="E16:J16"/>
    <mergeCell ref="E19:J19"/>
    <mergeCell ref="A20:C20"/>
    <mergeCell ref="E20:J20"/>
    <mergeCell ref="A21:C21"/>
    <mergeCell ref="E21:J21"/>
    <mergeCell ref="A26:C26"/>
    <mergeCell ref="E26:J26"/>
    <mergeCell ref="A27:C27"/>
    <mergeCell ref="E27:J27"/>
    <mergeCell ref="A23:C23"/>
    <mergeCell ref="E23:J23"/>
    <mergeCell ref="A24:C24"/>
    <mergeCell ref="E24:J24"/>
    <mergeCell ref="A28:C28"/>
    <mergeCell ref="E28:J28"/>
    <mergeCell ref="A29:C29"/>
    <mergeCell ref="E29:J29"/>
    <mergeCell ref="A30:C30"/>
    <mergeCell ref="E30:J30"/>
    <mergeCell ref="A31:C31"/>
    <mergeCell ref="E31:J31"/>
    <mergeCell ref="A32:C32"/>
    <mergeCell ref="E32:J32"/>
    <mergeCell ref="A33:C33"/>
    <mergeCell ref="E33:J33"/>
    <mergeCell ref="E39:J39"/>
    <mergeCell ref="E40:J40"/>
    <mergeCell ref="E41:J41"/>
    <mergeCell ref="E42:J42"/>
    <mergeCell ref="A34:C34"/>
    <mergeCell ref="E34:J34"/>
    <mergeCell ref="E35:J35"/>
    <mergeCell ref="E36:J36"/>
    <mergeCell ref="E37:J37"/>
    <mergeCell ref="E38:J38"/>
  </mergeCells>
  <printOptions horizontalCentered="1"/>
  <pageMargins left="0.19685039370078741" right="0.27559055118110237" top="0.19685039370078741" bottom="0.11811023622047245" header="0.15748031496062992" footer="0.11811023622047245"/>
  <pageSetup paperSize="9" scale="80" orientation="landscape" r:id="rId1"/>
  <headerFooter alignWithMargins="0">
    <oddFooter>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8</vt:i4>
      </vt:variant>
    </vt:vector>
  </HeadingPairs>
  <TitlesOfParts>
    <vt:vector size="12" baseType="lpstr">
      <vt:lpstr>FK leer</vt:lpstr>
      <vt:lpstr>FK gefüllt</vt:lpstr>
      <vt:lpstr>Privatdossier leer</vt:lpstr>
      <vt:lpstr>Privatdossier gefüllt</vt:lpstr>
      <vt:lpstr>'FK gefüllt'!Druckbereich</vt:lpstr>
      <vt:lpstr>'FK leer'!Druckbereich</vt:lpstr>
      <vt:lpstr>'Privatdossier gefüllt'!Druckbereich</vt:lpstr>
      <vt:lpstr>'Privatdossier leer'!Druckbereich</vt:lpstr>
      <vt:lpstr>'FK gefüllt'!Drucktitel</vt:lpstr>
      <vt:lpstr>'FK leer'!Drucktitel</vt:lpstr>
      <vt:lpstr>'Privatdossier gefüllt'!Drucktitel</vt:lpstr>
      <vt:lpstr>'Privatdossier leer'!Drucktitel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Töller</dc:creator>
  <cp:lastModifiedBy>Thomas Töller</cp:lastModifiedBy>
  <cp:lastPrinted>2019-08-19T19:30:30Z</cp:lastPrinted>
  <dcterms:created xsi:type="dcterms:W3CDTF">2012-02-06T21:42:55Z</dcterms:created>
  <dcterms:modified xsi:type="dcterms:W3CDTF">2025-03-12T19:28:56Z</dcterms:modified>
</cp:coreProperties>
</file>